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敦子\Documents\01_FP_Work_Izumi\1-14_2017年提出データ\HP掲載ツール\"/>
    </mc:Choice>
  </mc:AlternateContent>
  <workbookProtection workbookPassword="DE17" lockStructure="1"/>
  <bookViews>
    <workbookView xWindow="0" yWindow="0" windowWidth="18270" windowHeight="7910"/>
  </bookViews>
  <sheets>
    <sheet name="必用保障額" sheetId="5" r:id="rId1"/>
    <sheet name="本来水準" sheetId="3" state="hidden" r:id="rId2"/>
    <sheet name="更新チェックシート" sheetId="4" state="hidden" r:id="rId3"/>
  </sheets>
  <calcPr calcId="152511" calcOnSave="0"/>
</workbook>
</file>

<file path=xl/calcChain.xml><?xml version="1.0" encoding="utf-8"?>
<calcChain xmlns="http://schemas.openxmlformats.org/spreadsheetml/2006/main">
  <c r="L29" i="3" l="1"/>
  <c r="B45" i="3" s="1"/>
  <c r="L34" i="3"/>
  <c r="G15" i="4"/>
  <c r="C15" i="4"/>
  <c r="I15" i="4"/>
  <c r="B47" i="5" l="1"/>
  <c r="H22" i="5"/>
  <c r="E15" i="4"/>
  <c r="C9" i="5"/>
  <c r="B9" i="3"/>
  <c r="B9" i="5"/>
  <c r="L29" i="5"/>
  <c r="N29" i="5" s="1"/>
  <c r="B37" i="5" s="1"/>
  <c r="L45" i="3"/>
  <c r="H37" i="5"/>
  <c r="A112" i="5"/>
  <c r="J100" i="5"/>
  <c r="G99" i="5"/>
  <c r="H100" i="5" s="1"/>
  <c r="G95" i="5"/>
  <c r="H96" i="5" s="1"/>
  <c r="J92" i="5"/>
  <c r="J77" i="5"/>
  <c r="B66" i="5"/>
  <c r="J66" i="5" s="1"/>
  <c r="G61" i="5"/>
  <c r="E61" i="5"/>
  <c r="G62" i="5"/>
  <c r="J62" i="5"/>
  <c r="M49" i="5"/>
  <c r="E46" i="5"/>
  <c r="E42" i="5"/>
  <c r="L34" i="5"/>
  <c r="N34" i="5" s="1"/>
  <c r="D37" i="5" s="1"/>
  <c r="H12" i="5"/>
  <c r="K9" i="5"/>
  <c r="H9" i="5"/>
  <c r="J96" i="5"/>
  <c r="A3" i="5"/>
  <c r="J103" i="3"/>
  <c r="G64" i="3"/>
  <c r="E64" i="3"/>
  <c r="A115" i="3"/>
  <c r="G102" i="3"/>
  <c r="H103" i="3" s="1"/>
  <c r="G98" i="3"/>
  <c r="H99" i="3" s="1"/>
  <c r="M52" i="3"/>
  <c r="E49" i="3"/>
  <c r="E45" i="3"/>
  <c r="H37" i="3"/>
  <c r="K9" i="3"/>
  <c r="H9" i="3"/>
  <c r="A3" i="3"/>
  <c r="B69" i="3"/>
  <c r="J69" i="3" s="1"/>
  <c r="H12" i="3"/>
  <c r="D37" i="3"/>
  <c r="F42" i="3"/>
  <c r="J80" i="3"/>
  <c r="J95" i="3"/>
  <c r="H15" i="5"/>
  <c r="H18" i="5"/>
  <c r="H47" i="5"/>
  <c r="J86" i="5" l="1"/>
  <c r="B37" i="3"/>
  <c r="L37" i="3" s="1"/>
  <c r="L37" i="5"/>
  <c r="L39" i="5" s="1"/>
  <c r="B42" i="5" s="1"/>
  <c r="L42" i="5" s="1"/>
  <c r="G65" i="3"/>
  <c r="J65" i="3" s="1"/>
  <c r="J89" i="3" s="1"/>
  <c r="H22" i="3"/>
  <c r="B96" i="5"/>
  <c r="B15" i="5"/>
  <c r="C9" i="3"/>
  <c r="B99" i="3" s="1"/>
  <c r="J99" i="3" s="1"/>
  <c r="B50" i="3"/>
  <c r="H50" i="3" s="1"/>
  <c r="B12" i="5"/>
  <c r="B18" i="5"/>
  <c r="H21" i="5"/>
  <c r="J21" i="5" s="1"/>
  <c r="H54" i="5" s="1"/>
  <c r="B12" i="3" l="1"/>
  <c r="B18" i="3"/>
  <c r="H18" i="3" s="1"/>
  <c r="H50" i="5"/>
  <c r="B15" i="3"/>
  <c r="H15" i="3" s="1"/>
  <c r="H21" i="3" s="1"/>
  <c r="J21" i="3" s="1"/>
  <c r="H52" i="5"/>
  <c r="L39" i="3"/>
  <c r="B42" i="3"/>
  <c r="I42" i="3" l="1"/>
  <c r="L42" i="3" s="1"/>
  <c r="J88" i="5"/>
  <c r="J108" i="5" s="1"/>
  <c r="J110" i="5" s="1"/>
  <c r="H53" i="3"/>
  <c r="H55" i="3"/>
  <c r="H57" i="3"/>
  <c r="J91" i="3" l="1"/>
  <c r="J111" i="3" s="1"/>
  <c r="J113" i="3" s="1"/>
</calcChain>
</file>

<file path=xl/sharedStrings.xml><?xml version="1.0" encoding="utf-8"?>
<sst xmlns="http://schemas.openxmlformats.org/spreadsheetml/2006/main" count="430" uniqueCount="142">
  <si>
    <t>①遺族基礎年金（子どもがいる家庭のみ）</t>
  </si>
  <si>
    <t>（ａ）＋（ｂ）＋（ｃ）＝</t>
  </si>
  <si>
    <t>②遺族厚生年金</t>
  </si>
  <si>
    <t>③中高齢寡婦加算</t>
  </si>
  <si>
    <t>子どものいる家庭＝①＋②＋③＝</t>
  </si>
  <si>
    <t>子どものいない家庭＝②＋③＝</t>
  </si>
  <si>
    <t>万円</t>
    <rPh sb="0" eb="2">
      <t>マンエン</t>
    </rPh>
    <phoneticPr fontId="5"/>
  </si>
  <si>
    <t>×</t>
    <phoneticPr fontId="5"/>
  </si>
  <si>
    <t>年</t>
    <rPh sb="0" eb="1">
      <t>ネン</t>
    </rPh>
    <phoneticPr fontId="5"/>
  </si>
  <si>
    <t>＝</t>
    <phoneticPr fontId="5"/>
  </si>
  <si>
    <t>合計</t>
    <rPh sb="0" eb="2">
      <t>ゴウケイ</t>
    </rPh>
    <phoneticPr fontId="5"/>
  </si>
  <si>
    <t>歳</t>
    <rPh sb="0" eb="1">
      <t>サイ</t>
    </rPh>
    <phoneticPr fontId="5"/>
  </si>
  <si>
    <t>＜夫死亡後の支出＞</t>
  </si>
  <si>
    <t>　</t>
  </si>
  <si>
    <t>家の改築、車・家具の買い換えなど</t>
  </si>
  <si>
    <t>＜夫死亡後の収入＞</t>
  </si>
  <si>
    <t>家賃収入、養老保険、子ども保険など</t>
  </si>
  <si>
    <t>▼死亡保障はいくら必要か</t>
    <phoneticPr fontId="5"/>
  </si>
  <si>
    <t>妻の生涯生活資金</t>
    <phoneticPr fontId="5"/>
  </si>
  <si>
    <t>22歳－末子の年齢</t>
    <phoneticPr fontId="5"/>
  </si>
  <si>
    <t>末子22歳までの生活資金</t>
    <phoneticPr fontId="5"/>
  </si>
  <si>
    <t>進路に従って教育資金を合計　　　</t>
  </si>
  <si>
    <t>子どもの名前</t>
    <phoneticPr fontId="5"/>
  </si>
  <si>
    <t>の教育資金</t>
    <rPh sb="1" eb="3">
      <t>キョウイク</t>
    </rPh>
    <rPh sb="3" eb="5">
      <t>シキン</t>
    </rPh>
    <phoneticPr fontId="5"/>
  </si>
  <si>
    <t>子どもの教育資金</t>
    <rPh sb="0" eb="1">
      <t>コ</t>
    </rPh>
    <rPh sb="4" eb="6">
      <t>キョウイク</t>
    </rPh>
    <rPh sb="6" eb="8">
      <t>シキン</t>
    </rPh>
    <phoneticPr fontId="5"/>
  </si>
  <si>
    <t>子どもの結婚援助資金　</t>
    <phoneticPr fontId="5"/>
  </si>
  <si>
    <t>人</t>
    <rPh sb="0" eb="1">
      <t>ニン</t>
    </rPh>
    <phoneticPr fontId="5"/>
  </si>
  <si>
    <t>死亡整理金　</t>
    <phoneticPr fontId="5"/>
  </si>
  <si>
    <t>車のローン、クレジットローン、葬式代など</t>
    <phoneticPr fontId="5"/>
  </si>
  <si>
    <t>不時の出費</t>
    <phoneticPr fontId="5"/>
  </si>
  <si>
    <t>死亡退職金</t>
    <phoneticPr fontId="5"/>
  </si>
  <si>
    <t>年間収入</t>
    <phoneticPr fontId="5"/>
  </si>
  <si>
    <t>妻の収入　</t>
    <phoneticPr fontId="5"/>
  </si>
  <si>
    <t>働ける年数</t>
    <rPh sb="0" eb="1">
      <t>ハタラ</t>
    </rPh>
    <rPh sb="3" eb="5">
      <t>ネンスウ</t>
    </rPh>
    <phoneticPr fontId="5"/>
  </si>
  <si>
    <t>その他の収入</t>
    <phoneticPr fontId="5"/>
  </si>
  <si>
    <t>支出の合計</t>
    <rPh sb="0" eb="2">
      <t>シシュツ</t>
    </rPh>
    <rPh sb="3" eb="5">
      <t>ゴウケイ</t>
    </rPh>
    <phoneticPr fontId="5"/>
  </si>
  <si>
    <t>・・・②</t>
    <phoneticPr fontId="5"/>
  </si>
  <si>
    <t>･･･①</t>
    <phoneticPr fontId="5"/>
  </si>
  <si>
    <t>現在の貯蓄</t>
    <phoneticPr fontId="5"/>
  </si>
  <si>
    <t>&lt;必要保障額&gt;　　</t>
    <rPh sb="1" eb="3">
      <t>ヒツヨウ</t>
    </rPh>
    <rPh sb="3" eb="5">
      <t>ホショウ</t>
    </rPh>
    <rPh sb="5" eb="6">
      <t>ガク</t>
    </rPh>
    <phoneticPr fontId="5"/>
  </si>
  <si>
    <t>収入の合計</t>
    <rPh sb="0" eb="2">
      <t>シュウニュウ</t>
    </rPh>
    <rPh sb="3" eb="5">
      <t>ゴウケイ</t>
    </rPh>
    <phoneticPr fontId="5"/>
  </si>
  <si>
    <t>必要な死亡保険金　①－②</t>
    <rPh sb="0" eb="2">
      <t>ヒツヨウ</t>
    </rPh>
    <rPh sb="3" eb="5">
      <t>シボウ</t>
    </rPh>
    <rPh sb="5" eb="8">
      <t>ホケンキン</t>
    </rPh>
    <phoneticPr fontId="5"/>
  </si>
  <si>
    <t>（ａ）18歳未満の子どもが3人いる期間中（一番上の子どもが18歳になるまでの年数分）</t>
    <phoneticPr fontId="5"/>
  </si>
  <si>
    <t>（ｂ）18歳未満の子どもが2人いる期間中（一番上の子どもが18歳になるまでの年数分）</t>
    <phoneticPr fontId="5"/>
  </si>
  <si>
    <t>（ｃ）18歳未満の子どもが1人の期間中（その子どもが18歳になるまでの年数分）</t>
    <phoneticPr fontId="5"/>
  </si>
  <si>
    <t>円</t>
    <rPh sb="0" eb="1">
      <t>エン</t>
    </rPh>
    <phoneticPr fontId="5"/>
  </si>
  <si>
    <t>平均標準報酬月額</t>
    <rPh sb="0" eb="2">
      <t>ヘイキン</t>
    </rPh>
    <rPh sb="2" eb="4">
      <t>ヒョウジュン</t>
    </rPh>
    <rPh sb="4" eb="6">
      <t>ホウシュウ</t>
    </rPh>
    <rPh sb="6" eb="8">
      <t>ゲツガク</t>
    </rPh>
    <phoneticPr fontId="5"/>
  </si>
  <si>
    <t>/1000</t>
    <phoneticPr fontId="5"/>
  </si>
  <si>
    <t>ヶ月</t>
    <rPh sb="1" eb="2">
      <t>ゲツ</t>
    </rPh>
    <phoneticPr fontId="5"/>
  </si>
  <si>
    <t>＜平成15年4月1日以後の被保険者期間分＞</t>
    <rPh sb="1" eb="3">
      <t>ヘイセイ</t>
    </rPh>
    <rPh sb="5" eb="6">
      <t>ネン</t>
    </rPh>
    <rPh sb="7" eb="8">
      <t>ガツ</t>
    </rPh>
    <rPh sb="9" eb="10">
      <t>ニチ</t>
    </rPh>
    <rPh sb="10" eb="12">
      <t>イゴ</t>
    </rPh>
    <rPh sb="13" eb="17">
      <t>ヒホケンシャ</t>
    </rPh>
    <rPh sb="17" eb="19">
      <t>キカン</t>
    </rPh>
    <rPh sb="19" eb="20">
      <t>ブン</t>
    </rPh>
    <phoneticPr fontId="5"/>
  </si>
  <si>
    <t>（A)</t>
    <phoneticPr fontId="5"/>
  </si>
  <si>
    <t>（B)</t>
    <phoneticPr fontId="5"/>
  </si>
  <si>
    <t>＋</t>
    <phoneticPr fontId="5"/>
  </si>
  <si>
    <t>（</t>
    <phoneticPr fontId="5"/>
  </si>
  <si>
    <t>（C)</t>
    <phoneticPr fontId="5"/>
  </si>
  <si>
    <t>ヶ月/</t>
    <rPh sb="1" eb="2">
      <t>ゲツ</t>
    </rPh>
    <phoneticPr fontId="5"/>
  </si>
  <si>
    <t>加入月数（a）</t>
    <rPh sb="0" eb="2">
      <t>カニュウ</t>
    </rPh>
    <rPh sb="2" eb="4">
      <t>ツキスウ</t>
    </rPh>
    <phoneticPr fontId="5"/>
  </si>
  <si>
    <t>加入月数(b)</t>
    <rPh sb="0" eb="2">
      <t>カニュウ</t>
    </rPh>
    <rPh sb="2" eb="4">
      <t>ツキスウ</t>
    </rPh>
    <phoneticPr fontId="5"/>
  </si>
  <si>
    <t>ヶ月　　　＝</t>
    <rPh sb="1" eb="2">
      <t>ゲツ</t>
    </rPh>
    <phoneticPr fontId="5"/>
  </si>
  <si>
    <t>歳　</t>
    <rPh sb="0" eb="1">
      <t>サイ</t>
    </rPh>
    <phoneticPr fontId="5"/>
  </si>
  <si>
    <t>－</t>
    <phoneticPr fontId="5"/>
  </si>
  <si>
    <t>≒</t>
    <phoneticPr fontId="5"/>
  </si>
  <si>
    <t>（D)</t>
    <phoneticPr fontId="5"/>
  </si>
  <si>
    <t>(a)＋（b)</t>
    <phoneticPr fontId="5"/>
  </si>
  <si>
    <t>（65歳－末子18歳時点の妻の年齢か</t>
    <phoneticPr fontId="5"/>
  </si>
  <si>
    <t>※加入月数が300ヶ月に満たない場合（最低保障額）</t>
    <rPh sb="1" eb="3">
      <t>カニュウ</t>
    </rPh>
    <rPh sb="3" eb="5">
      <t>ツキスウ</t>
    </rPh>
    <rPh sb="10" eb="11">
      <t>ゲツ</t>
    </rPh>
    <rPh sb="12" eb="13">
      <t>ミ</t>
    </rPh>
    <rPh sb="16" eb="18">
      <t>バアイ</t>
    </rPh>
    <rPh sb="19" eb="21">
      <t>サイテイ</t>
    </rPh>
    <rPh sb="21" eb="23">
      <t>ホショウ</t>
    </rPh>
    <rPh sb="23" eb="24">
      <t>ガク</t>
    </rPh>
    <phoneticPr fontId="5"/>
  </si>
  <si>
    <t>円 ≒</t>
    <rPh sb="0" eb="1">
      <t>エン</t>
    </rPh>
    <phoneticPr fontId="5"/>
  </si>
  <si>
    <t>× (</t>
    <phoneticPr fontId="5"/>
  </si>
  <si>
    <t>受取額 ②</t>
    <rPh sb="0" eb="2">
      <t>ウケトリ</t>
    </rPh>
    <rPh sb="2" eb="3">
      <t>ガク</t>
    </rPh>
    <phoneticPr fontId="5"/>
  </si>
  <si>
    <t>受取額③</t>
    <rPh sb="0" eb="2">
      <t>ウケトリ</t>
    </rPh>
    <rPh sb="2" eb="3">
      <t>ガク</t>
    </rPh>
    <phoneticPr fontId="5"/>
  </si>
  <si>
    <t>受取額①</t>
    <rPh sb="0" eb="2">
      <t>ウケトリ</t>
    </rPh>
    <rPh sb="2" eb="3">
      <t>ガク</t>
    </rPh>
    <phoneticPr fontId="5"/>
  </si>
  <si>
    <t>妻の老齢基礎年金</t>
    <rPh sb="0" eb="1">
      <t>ツマ</t>
    </rPh>
    <rPh sb="2" eb="4">
      <t>ロウレイ</t>
    </rPh>
    <rPh sb="4" eb="6">
      <t>キソ</t>
    </rPh>
    <rPh sb="6" eb="8">
      <t>ネンキン</t>
    </rPh>
    <phoneticPr fontId="5"/>
  </si>
  <si>
    <t>ヶ月/480ヶ月</t>
    <rPh sb="1" eb="2">
      <t>ゲツ</t>
    </rPh>
    <phoneticPr fontId="5"/>
  </si>
  <si>
    <t>現在の生活費/年</t>
    <rPh sb="7" eb="8">
      <t>ネン</t>
    </rPh>
    <phoneticPr fontId="5"/>
  </si>
  <si>
    <t>（C)または(D)</t>
    <phoneticPr fontId="5"/>
  </si>
  <si>
    <t xml:space="preserve">) </t>
    <phoneticPr fontId="5"/>
  </si>
  <si>
    <t>部分に必要な数値を入力してください</t>
    <rPh sb="0" eb="2">
      <t>ブブン</t>
    </rPh>
    <rPh sb="3" eb="5">
      <t>ヒツヨウ</t>
    </rPh>
    <rPh sb="6" eb="8">
      <t>スウチ</t>
    </rPh>
    <rPh sb="9" eb="11">
      <t>ニュウリョク</t>
    </rPh>
    <phoneticPr fontId="5"/>
  </si>
  <si>
    <t>円 ×</t>
    <rPh sb="0" eb="1">
      <t>エン</t>
    </rPh>
    <phoneticPr fontId="5"/>
  </si>
  <si>
    <t>(加入月数に免除期間がある場合は別途計算する)</t>
    <rPh sb="1" eb="3">
      <t>カニュウ</t>
    </rPh>
    <rPh sb="3" eb="5">
      <t>ツキスウ</t>
    </rPh>
    <rPh sb="6" eb="8">
      <t>メンジョ</t>
    </rPh>
    <rPh sb="8" eb="10">
      <t>キカン</t>
    </rPh>
    <rPh sb="13" eb="15">
      <t>バアイ</t>
    </rPh>
    <rPh sb="16" eb="18">
      <t>ベット</t>
    </rPh>
    <rPh sb="18" eb="20">
      <t>ケイサン</t>
    </rPh>
    <phoneticPr fontId="5"/>
  </si>
  <si>
    <t>妻60歳までの加入月数</t>
    <rPh sb="0" eb="1">
      <t>ツマ</t>
    </rPh>
    <rPh sb="3" eb="4">
      <t>サイ</t>
    </rPh>
    <rPh sb="7" eb="9">
      <t>カニュウ</t>
    </rPh>
    <rPh sb="9" eb="11">
      <t>ツキスウ</t>
    </rPh>
    <phoneticPr fontId="5"/>
  </si>
  <si>
    <t>平均標準報酬額</t>
    <rPh sb="0" eb="2">
      <t>ヘイキン</t>
    </rPh>
    <rPh sb="2" eb="4">
      <t>ヒョウジュン</t>
    </rPh>
    <rPh sb="4" eb="6">
      <t>ホウシュウ</t>
    </rPh>
    <rPh sb="6" eb="7">
      <t>ガク</t>
    </rPh>
    <phoneticPr fontId="5"/>
  </si>
  <si>
    <t>夫死亡時の妻の年齢</t>
    <phoneticPr fontId="5"/>
  </si>
  <si>
    <t>子の加算/第１．２子各</t>
    <rPh sb="0" eb="1">
      <t>コ</t>
    </rPh>
    <rPh sb="2" eb="4">
      <t>カサン</t>
    </rPh>
    <rPh sb="5" eb="6">
      <t>ダイ</t>
    </rPh>
    <rPh sb="9" eb="10">
      <t>シ</t>
    </rPh>
    <rPh sb="10" eb="11">
      <t>カク</t>
    </rPh>
    <phoneticPr fontId="5"/>
  </si>
  <si>
    <t>3子以降</t>
    <rPh sb="1" eb="2">
      <t>コ</t>
    </rPh>
    <rPh sb="2" eb="4">
      <t>イコウ</t>
    </rPh>
    <phoneticPr fontId="5"/>
  </si>
  <si>
    <t>)　×</t>
    <phoneticPr fontId="5"/>
  </si>
  <si>
    <t>3/4</t>
    <phoneticPr fontId="5"/>
  </si>
  <si>
    <t>遺族年金受取総額　</t>
    <rPh sb="0" eb="2">
      <t>イゾク</t>
    </rPh>
    <rPh sb="2" eb="4">
      <t>ネンキン</t>
    </rPh>
    <rPh sb="4" eb="6">
      <t>ウケトリ</t>
    </rPh>
    <rPh sb="6" eb="8">
      <t>ソウガク</t>
    </rPh>
    <phoneticPr fontId="5"/>
  </si>
  <si>
    <t>（夫死亡時妻30歳以上）</t>
    <rPh sb="1" eb="2">
      <t>オット</t>
    </rPh>
    <rPh sb="2" eb="5">
      <t>シボウジ</t>
    </rPh>
    <rPh sb="5" eb="6">
      <t>ツマ</t>
    </rPh>
    <rPh sb="8" eb="9">
      <t>サイ</t>
    </rPh>
    <rPh sb="9" eb="11">
      <t>イジョウ</t>
    </rPh>
    <phoneticPr fontId="5"/>
  </si>
  <si>
    <t>（夫死亡時妻30歳未満）</t>
    <rPh sb="1" eb="2">
      <t>オット</t>
    </rPh>
    <rPh sb="2" eb="5">
      <t>シボウジ</t>
    </rPh>
    <rPh sb="5" eb="6">
      <t>ツマ</t>
    </rPh>
    <rPh sb="8" eb="9">
      <t>サイ</t>
    </rPh>
    <rPh sb="9" eb="11">
      <t>ミマン</t>
    </rPh>
    <phoneticPr fontId="5"/>
  </si>
  <si>
    <t>子どものいない家庭＝(CまたはD)×5年</t>
    <rPh sb="19" eb="20">
      <t>ネン</t>
    </rPh>
    <phoneticPr fontId="5"/>
  </si>
  <si>
    <t>＜平成15年4月1日前の被保険者期間分＞</t>
    <rPh sb="1" eb="3">
      <t>ヘイセイ</t>
    </rPh>
    <rPh sb="5" eb="6">
      <t>ネン</t>
    </rPh>
    <rPh sb="7" eb="8">
      <t>ガツ</t>
    </rPh>
    <rPh sb="9" eb="10">
      <t>ニチ</t>
    </rPh>
    <rPh sb="10" eb="11">
      <t>マエ</t>
    </rPh>
    <rPh sb="12" eb="16">
      <t>ヒホケンシャ</t>
    </rPh>
    <rPh sb="16" eb="18">
      <t>キカン</t>
    </rPh>
    <rPh sb="18" eb="19">
      <t>ブン</t>
    </rPh>
    <phoneticPr fontId="5"/>
  </si>
  <si>
    <t>)</t>
    <phoneticPr fontId="5"/>
  </si>
  <si>
    <t>年金額</t>
  </si>
  <si>
    <t>中高齢寡婦加算</t>
    <rPh sb="0" eb="3">
      <t>チュウコウレイ</t>
    </rPh>
    <rPh sb="3" eb="5">
      <t>カフ</t>
    </rPh>
    <rPh sb="5" eb="7">
      <t>カサン</t>
    </rPh>
    <phoneticPr fontId="5"/>
  </si>
  <si>
    <t>物価ｽﾗｲﾄﾞ率</t>
    <rPh sb="0" eb="2">
      <t>ブッカ</t>
    </rPh>
    <rPh sb="7" eb="8">
      <t>リツ</t>
    </rPh>
    <phoneticPr fontId="5"/>
  </si>
  <si>
    <t>対照年齢</t>
    <rPh sb="0" eb="2">
      <t>タイショウ</t>
    </rPh>
    <rPh sb="2" eb="4">
      <t>ネンレイ</t>
    </rPh>
    <phoneticPr fontId="5"/>
  </si>
  <si>
    <t>遺族基礎年金関係</t>
    <rPh sb="6" eb="8">
      <t>カンケイ</t>
    </rPh>
    <phoneticPr fontId="5"/>
  </si>
  <si>
    <t>女性の平均寿命</t>
    <rPh sb="0" eb="2">
      <t>ジョセイ</t>
    </rPh>
    <rPh sb="3" eb="5">
      <t>ヘイキン</t>
    </rPh>
    <rPh sb="5" eb="7">
      <t>ジュミョウ</t>
    </rPh>
    <phoneticPr fontId="5"/>
  </si>
  <si>
    <t>歳の高い方）</t>
  </si>
  <si>
    <t>歳－65歳）</t>
    <rPh sb="4" eb="5">
      <t>サイ</t>
    </rPh>
    <phoneticPr fontId="5"/>
  </si>
  <si>
    <t>加算する）</t>
    <phoneticPr fontId="5"/>
  </si>
  <si>
    <t xml:space="preserve"> （子どもが4人以上いる世帯では、1人に</t>
    <phoneticPr fontId="5"/>
  </si>
  <si>
    <t>（平均寿命</t>
    <rPh sb="1" eb="3">
      <t>ヘイキン</t>
    </rPh>
    <rPh sb="3" eb="5">
      <t>ジュミョウ</t>
    </rPh>
    <phoneticPr fontId="5"/>
  </si>
  <si>
    <t>参照先：厚生労働省ＨＰ</t>
    <rPh sb="0" eb="2">
      <t>サンショウ</t>
    </rPh>
    <rPh sb="2" eb="3">
      <t>サキ</t>
    </rPh>
    <rPh sb="4" eb="6">
      <t>コウセイ</t>
    </rPh>
    <rPh sb="6" eb="9">
      <t>ロウドウショウ</t>
    </rPh>
    <phoneticPr fontId="5"/>
  </si>
  <si>
    <t>タイトル</t>
    <phoneticPr fontId="5"/>
  </si>
  <si>
    <t>確認日：</t>
    <rPh sb="0" eb="2">
      <t>カクニン</t>
    </rPh>
    <rPh sb="2" eb="3">
      <t>ビ</t>
    </rPh>
    <phoneticPr fontId="5"/>
  </si>
  <si>
    <t>※２ 計算シート内の内容が誤って変更されないように計算シートには保護がかかっています。</t>
    <rPh sb="3" eb="5">
      <t>ケイサン</t>
    </rPh>
    <rPh sb="8" eb="9">
      <t>ナイ</t>
    </rPh>
    <rPh sb="10" eb="12">
      <t>ナイヨウ</t>
    </rPh>
    <rPh sb="13" eb="14">
      <t>アヤマ</t>
    </rPh>
    <rPh sb="16" eb="18">
      <t>ヘンコウ</t>
    </rPh>
    <rPh sb="25" eb="27">
      <t>ケイサン</t>
    </rPh>
    <rPh sb="32" eb="34">
      <t>ホゴ</t>
    </rPh>
    <phoneticPr fontId="5"/>
  </si>
  <si>
    <t>　数値を変えて試算をしたい場合にはシートの保護を解除することで、自由に数値の入力ができます。</t>
    <rPh sb="1" eb="3">
      <t>スウチ</t>
    </rPh>
    <rPh sb="4" eb="5">
      <t>カ</t>
    </rPh>
    <rPh sb="7" eb="9">
      <t>シサン</t>
    </rPh>
    <rPh sb="13" eb="15">
      <t>バアイ</t>
    </rPh>
    <rPh sb="21" eb="23">
      <t>ホゴ</t>
    </rPh>
    <rPh sb="24" eb="26">
      <t>カイジョ</t>
    </rPh>
    <rPh sb="32" eb="34">
      <t>ジユウ</t>
    </rPh>
    <rPh sb="35" eb="37">
      <t>スウチ</t>
    </rPh>
    <rPh sb="38" eb="40">
      <t>ニュウリョク</t>
    </rPh>
    <phoneticPr fontId="5"/>
  </si>
  <si>
    <t xml:space="preserve">     このシート情報を変更することで他のシートの数値も連動して変更されます。</t>
    <rPh sb="10" eb="12">
      <t>ジョウホウ</t>
    </rPh>
    <rPh sb="13" eb="15">
      <t>ヘンコウ</t>
    </rPh>
    <rPh sb="20" eb="21">
      <t>タ</t>
    </rPh>
    <rPh sb="26" eb="28">
      <t>スウチ</t>
    </rPh>
    <rPh sb="29" eb="31">
      <t>レンドウ</t>
    </rPh>
    <rPh sb="33" eb="35">
      <t>ヘンコウ</t>
    </rPh>
    <phoneticPr fontId="5"/>
  </si>
  <si>
    <t>　保護解除の方法はメニューから「ツール」→「保護」→「シート保護の解除」を選択しパスワードを入力してください。</t>
    <rPh sb="1" eb="3">
      <t>ホゴ</t>
    </rPh>
    <rPh sb="3" eb="5">
      <t>カイジョ</t>
    </rPh>
    <rPh sb="6" eb="8">
      <t>ホウホウ</t>
    </rPh>
    <rPh sb="22" eb="24">
      <t>ホゴ</t>
    </rPh>
    <rPh sb="30" eb="32">
      <t>ホゴ</t>
    </rPh>
    <rPh sb="33" eb="35">
      <t>カイジョ</t>
    </rPh>
    <rPh sb="37" eb="39">
      <t>センタク</t>
    </rPh>
    <rPh sb="46" eb="48">
      <t>ニュウリョク</t>
    </rPh>
    <phoneticPr fontId="5"/>
  </si>
  <si>
    <t>歳－</t>
    <phoneticPr fontId="5"/>
  </si>
  <si>
    <r>
      <t>　　女性の平均寿命</t>
    </r>
    <r>
      <rPr>
        <sz val="8"/>
        <rFont val="ＭＳ Ｐゴシック"/>
        <family val="3"/>
        <charset val="128"/>
      </rPr>
      <t>※1</t>
    </r>
    <rPh sb="2" eb="4">
      <t>ジョセイ</t>
    </rPh>
    <phoneticPr fontId="5"/>
  </si>
  <si>
    <r>
      <t xml:space="preserve">･･･Ⅰ </t>
    </r>
    <r>
      <rPr>
        <sz val="11"/>
        <rFont val="ＭＳ Ｐゴシック"/>
        <family val="3"/>
        <charset val="128"/>
      </rPr>
      <t>夫死亡時から妻の平均寿命まで</t>
    </r>
    <phoneticPr fontId="5"/>
  </si>
  <si>
    <r>
      <t xml:space="preserve">･･･Ⅱ </t>
    </r>
    <r>
      <rPr>
        <sz val="11"/>
        <rFont val="ＭＳ Ｐゴシック"/>
        <family val="3"/>
        <charset val="128"/>
      </rPr>
      <t>夫死亡時から妻の平均寿命まで</t>
    </r>
    <phoneticPr fontId="5"/>
  </si>
  <si>
    <r>
      <t xml:space="preserve">･･･Ⅲ </t>
    </r>
    <r>
      <rPr>
        <sz val="11"/>
        <rFont val="ＭＳ Ｐゴシック"/>
        <family val="3"/>
        <charset val="128"/>
      </rPr>
      <t>夫死亡後5年間の有期年金</t>
    </r>
    <phoneticPr fontId="5"/>
  </si>
  <si>
    <r>
      <t>遺族年金　</t>
    </r>
    <r>
      <rPr>
        <b/>
        <sz val="11"/>
        <rFont val="ＭＳ Ｐゴシック"/>
        <family val="3"/>
        <charset val="128"/>
      </rPr>
      <t>（遺族年金受取総額より）</t>
    </r>
    <rPh sb="6" eb="8">
      <t>イゾク</t>
    </rPh>
    <rPh sb="8" eb="10">
      <t>ネンキン</t>
    </rPh>
    <rPh sb="10" eb="12">
      <t>ウケトリ</t>
    </rPh>
    <rPh sb="12" eb="14">
      <t>ソウガク</t>
    </rPh>
    <phoneticPr fontId="5"/>
  </si>
  <si>
    <t>必要保障額の計算</t>
    <rPh sb="0" eb="2">
      <t>ヒツヨウ</t>
    </rPh>
    <rPh sb="2" eb="4">
      <t>ホショウ</t>
    </rPh>
    <rPh sb="4" eb="5">
      <t>ガク</t>
    </rPh>
    <rPh sb="6" eb="8">
      <t>ケイサン</t>
    </rPh>
    <phoneticPr fontId="5"/>
  </si>
  <si>
    <t>※</t>
    <phoneticPr fontId="5"/>
  </si>
  <si>
    <r>
      <t>妻の経過的加算　</t>
    </r>
    <r>
      <rPr>
        <sz val="11"/>
        <color indexed="57"/>
        <rFont val="ＭＳ Ｐゴシック"/>
        <family val="3"/>
        <charset val="128"/>
      </rPr>
      <t>※1956(S31)年4月2日以前生まれの場合</t>
    </r>
    <rPh sb="0" eb="1">
      <t>ツマ</t>
    </rPh>
    <rPh sb="2" eb="5">
      <t>ケイカテキ</t>
    </rPh>
    <rPh sb="5" eb="7">
      <t>カサン</t>
    </rPh>
    <phoneticPr fontId="5"/>
  </si>
  <si>
    <t>（A)’</t>
    <phoneticPr fontId="5"/>
  </si>
  <si>
    <t>（B)’</t>
    <phoneticPr fontId="5"/>
  </si>
  <si>
    <t>乗率は1946(S21)年4月2日以降生れ対象</t>
    <rPh sb="0" eb="1">
      <t>ノ</t>
    </rPh>
    <rPh sb="1" eb="2">
      <t>リツ</t>
    </rPh>
    <rPh sb="12" eb="13">
      <t>ネン</t>
    </rPh>
    <rPh sb="14" eb="15">
      <t>ガツ</t>
    </rPh>
    <rPh sb="16" eb="17">
      <t>ニチ</t>
    </rPh>
    <rPh sb="17" eb="19">
      <t>イコウ</t>
    </rPh>
    <rPh sb="19" eb="20">
      <t>ウ</t>
    </rPh>
    <rPh sb="21" eb="23">
      <t>タイショウ</t>
    </rPh>
    <phoneticPr fontId="5"/>
  </si>
  <si>
    <t>死亡保障はいくら必要か</t>
    <phoneticPr fontId="5"/>
  </si>
  <si>
    <t>算出基準額</t>
    <rPh sb="0" eb="2">
      <t>サンシュツ</t>
    </rPh>
    <rPh sb="2" eb="4">
      <t>キジュン</t>
    </rPh>
    <rPh sb="4" eb="5">
      <t>ガク</t>
    </rPh>
    <phoneticPr fontId="5"/>
  </si>
  <si>
    <r>
      <t>※１ 年度更新時には</t>
    </r>
    <r>
      <rPr>
        <b/>
        <sz val="12"/>
        <color indexed="14"/>
        <rFont val="ＭＳ 明朝"/>
        <family val="1"/>
        <charset val="128"/>
      </rPr>
      <t>ピンク色の文字</t>
    </r>
    <r>
      <rPr>
        <b/>
        <sz val="12"/>
        <color indexed="10"/>
        <rFont val="ＭＳ 明朝"/>
        <family val="1"/>
        <charset val="128"/>
      </rPr>
      <t>の項目を確認・修正してください。</t>
    </r>
    <rPh sb="3" eb="5">
      <t>ネンド</t>
    </rPh>
    <rPh sb="5" eb="8">
      <t>コウシンジ</t>
    </rPh>
    <rPh sb="13" eb="14">
      <t>イロ</t>
    </rPh>
    <rPh sb="15" eb="17">
      <t>モジ</t>
    </rPh>
    <rPh sb="18" eb="20">
      <t>コウモク</t>
    </rPh>
    <rPh sb="21" eb="23">
      <t>カクニン</t>
    </rPh>
    <rPh sb="24" eb="26">
      <t>シュウセイ</t>
    </rPh>
    <phoneticPr fontId="5"/>
  </si>
  <si>
    <t>　パスワードは「kaijyo」です。</t>
    <phoneticPr fontId="5"/>
  </si>
  <si>
    <t>（C)</t>
    <phoneticPr fontId="5"/>
  </si>
  <si>
    <t>※加入期間による調整額</t>
    <rPh sb="1" eb="3">
      <t>カニュウ</t>
    </rPh>
    <rPh sb="3" eb="5">
      <t>キカン</t>
    </rPh>
    <rPh sb="8" eb="10">
      <t>チョウセイ</t>
    </rPh>
    <rPh sb="10" eb="11">
      <t>ガク</t>
    </rPh>
    <phoneticPr fontId="5"/>
  </si>
  <si>
    <t>（加入月数の合計が300ヶ月に満たない場合は調整される）</t>
    <rPh sb="1" eb="3">
      <t>カニュウ</t>
    </rPh>
    <rPh sb="3" eb="5">
      <t>ツキスウ</t>
    </rPh>
    <rPh sb="6" eb="8">
      <t>ゴウケイ</t>
    </rPh>
    <rPh sb="13" eb="14">
      <t>ゲツ</t>
    </rPh>
    <rPh sb="15" eb="16">
      <t>ミ</t>
    </rPh>
    <rPh sb="19" eb="21">
      <t>バアイ</t>
    </rPh>
    <rPh sb="22" eb="24">
      <t>チョウセイ</t>
    </rPh>
    <phoneticPr fontId="5"/>
  </si>
  <si>
    <t>注）　</t>
  </si>
  <si>
    <t>子どものいない家庭＝(C)×5年</t>
    <rPh sb="15" eb="16">
      <t>ネン</t>
    </rPh>
    <phoneticPr fontId="5"/>
  </si>
  <si>
    <r>
      <t>妻の経過的加算</t>
    </r>
    <r>
      <rPr>
        <sz val="11"/>
        <color indexed="57"/>
        <rFont val="ＭＳ Ｐゴシック"/>
        <family val="3"/>
        <charset val="128"/>
      </rPr>
      <t>　</t>
    </r>
    <r>
      <rPr>
        <sz val="11"/>
        <color rgb="FF006600"/>
        <rFont val="ＭＳ Ｐゴシック"/>
        <family val="3"/>
        <charset val="128"/>
      </rPr>
      <t>※1956(S31)年4月2日以前生まれの場合</t>
    </r>
    <rPh sb="0" eb="1">
      <t>ツマ</t>
    </rPh>
    <rPh sb="2" eb="5">
      <t>ケイカテキ</t>
    </rPh>
    <rPh sb="5" eb="7">
      <t>カサン</t>
    </rPh>
    <phoneticPr fontId="5"/>
  </si>
  <si>
    <t>この試算ツールは、一般の皆さまがご自身のライフプランおよびマネー＆キャリアプランを考えるうえで活用していただくために掲載しています。</t>
    <phoneticPr fontId="28"/>
  </si>
  <si>
    <t>雑誌や新聞、HP、セミナー資料などへ無断転載することはお断りいたします。</t>
    <phoneticPr fontId="5"/>
  </si>
  <si>
    <t>不時の出費</t>
    <phoneticPr fontId="5"/>
  </si>
  <si>
    <t>死亡整理金　</t>
    <phoneticPr fontId="5"/>
  </si>
  <si>
    <t>Copyright (c) Akiko Izumi. All Rights Reserved.</t>
    <phoneticPr fontId="28"/>
  </si>
  <si>
    <t>参照先：　年金機構ＨＰ</t>
    <rPh sb="0" eb="2">
      <t>サンショウ</t>
    </rPh>
    <rPh sb="2" eb="3">
      <t>サキ</t>
    </rPh>
    <rPh sb="5" eb="7">
      <t>ネンキン</t>
    </rPh>
    <rPh sb="7" eb="9">
      <t>キコウ</t>
    </rPh>
    <phoneticPr fontId="5"/>
  </si>
  <si>
    <t>http://www.mhlw.go.jp/toukei/saikin/hw/life/life14/dl/life14-15.pdf</t>
    <phoneticPr fontId="5"/>
  </si>
  <si>
    <r>
      <t>（本来水準）　　</t>
    </r>
    <r>
      <rPr>
        <sz val="11"/>
        <color indexed="60"/>
        <rFont val="ＭＳ Ｐゴシック"/>
        <family val="3"/>
        <charset val="128"/>
      </rPr>
      <t>乗率は1946(S21)年4月2日以降生れ対象</t>
    </r>
    <rPh sb="1" eb="3">
      <t>ホンライ</t>
    </rPh>
    <rPh sb="3" eb="5">
      <t>スイジュン</t>
    </rPh>
    <rPh sb="8" eb="9">
      <t>ノ</t>
    </rPh>
    <rPh sb="9" eb="10">
      <t>リツ</t>
    </rPh>
    <rPh sb="20" eb="21">
      <t>ネン</t>
    </rPh>
    <rPh sb="22" eb="23">
      <t>ガツ</t>
    </rPh>
    <rPh sb="24" eb="25">
      <t>ニチ</t>
    </rPh>
    <rPh sb="25" eb="27">
      <t>イコウ</t>
    </rPh>
    <rPh sb="27" eb="28">
      <t>ウ</t>
    </rPh>
    <rPh sb="29" eb="31">
      <t>タイショウ</t>
    </rPh>
    <phoneticPr fontId="5"/>
  </si>
  <si>
    <r>
      <t>遺族年金はいくらもらえる？　（平成</t>
    </r>
    <r>
      <rPr>
        <b/>
        <sz val="14"/>
        <color indexed="14"/>
        <rFont val="ＭＳ Ｐ明朝"/>
        <family val="1"/>
        <charset val="128"/>
      </rPr>
      <t>29</t>
    </r>
    <r>
      <rPr>
        <b/>
        <sz val="14"/>
        <rFont val="ＭＳ Ｐ明朝"/>
        <family val="1"/>
        <charset val="128"/>
      </rPr>
      <t>年度価格）</t>
    </r>
    <phoneticPr fontId="5"/>
  </si>
  <si>
    <t>※１ 女性の平均寿命・・・厚生労働省　平成27年度簡易生命表より</t>
    <rPh sb="3" eb="5">
      <t>ジョセイ</t>
    </rPh>
    <rPh sb="6" eb="8">
      <t>ヘイキン</t>
    </rPh>
    <rPh sb="8" eb="10">
      <t>ジュミョウ</t>
    </rPh>
    <rPh sb="13" eb="15">
      <t>コウセイ</t>
    </rPh>
    <rPh sb="15" eb="18">
      <t>ロウドウショウ</t>
    </rPh>
    <rPh sb="19" eb="21">
      <t>ヘイセイ</t>
    </rPh>
    <rPh sb="23" eb="25">
      <t>ネンド</t>
    </rPh>
    <rPh sb="25" eb="27">
      <t>カンイ</t>
    </rPh>
    <rPh sb="27" eb="29">
      <t>セイメイ</t>
    </rPh>
    <rPh sb="29" eb="30">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</si>
</sst>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000_ "/>
    <numFmt numFmtId="178" formatCode="#,##0.0;[Red]\-#,##0.0"/>
    <numFmt numFmtId="179" formatCode="#,##0.00_ "/>
    <numFmt numFmtId="180" formatCode="#,##0_ &quot;円&quot;"/>
    <numFmt numFmtId="181" formatCode="#,##0_ &quot;年&quot;"/>
    <numFmt numFmtId="182" formatCode="#,##0_ &quot;歳&quot;"/>
    <numFmt numFmtId="183" formatCode="\(&quot;妻&quot;#,##0"/>
    <numFmt numFmtId="184" formatCode="&quot;つき&quot;#,##0&quot;円&quot;"/>
    <numFmt numFmtId="185" formatCode="#,##0_ &quot;歳）&quot;"/>
  </numFmts>
  <fonts count="53">
    <font>
      <sz val="10.5"/>
      <name val="ＭＳ 明朝"/>
      <family val="1"/>
      <charset val="128"/>
    </font>
    <font>
      <sz val="10.5"/>
      <name val="ＭＳ 明朝"/>
      <family val="1"/>
      <charset val="128"/>
    </font>
    <font>
      <sz val="10.5"/>
      <name val="ＭＳ 明朝"/>
      <family val="1"/>
      <charset val="128"/>
    </font>
    <font>
      <sz val="11"/>
      <name val="ＭＳ Ｐ明朝"/>
      <family val="1"/>
      <charset val="128"/>
    </font>
    <font>
      <b/>
      <sz val="14"/>
      <name val="ＭＳ Ｐ明朝"/>
      <family val="1"/>
      <charset val="128"/>
    </font>
    <font>
      <sz val="6"/>
      <name val="ＭＳ 明朝"/>
      <family val="1"/>
      <charset val="128"/>
    </font>
    <font>
      <sz val="11"/>
      <color indexed="12"/>
      <name val="ＭＳ Ｐ明朝"/>
      <family val="1"/>
      <charset val="128"/>
    </font>
    <font>
      <sz val="14"/>
      <name val="ＭＳ Ｐ明朝"/>
      <family val="1"/>
      <charset val="128"/>
    </font>
    <font>
      <sz val="10.5"/>
      <color indexed="12"/>
      <name val="ＭＳ 明朝"/>
      <family val="1"/>
      <charset val="128"/>
    </font>
    <font>
      <sz val="10.5"/>
      <color indexed="14"/>
      <name val="ＭＳ 明朝"/>
      <family val="1"/>
      <charset val="128"/>
    </font>
    <font>
      <b/>
      <sz val="14"/>
      <color indexed="14"/>
      <name val="ＭＳ Ｐ明朝"/>
      <family val="1"/>
      <charset val="128"/>
    </font>
    <font>
      <sz val="10.5"/>
      <color indexed="57"/>
      <name val="ＭＳ 明朝"/>
      <family val="1"/>
      <charset val="128"/>
    </font>
    <font>
      <b/>
      <sz val="12"/>
      <color indexed="10"/>
      <name val="ＭＳ 明朝"/>
      <family val="1"/>
      <charset val="128"/>
    </font>
    <font>
      <b/>
      <sz val="10.5"/>
      <color indexed="10"/>
      <name val="ＭＳ 明朝"/>
      <family val="1"/>
      <charset val="128"/>
    </font>
    <font>
      <sz val="10.5"/>
      <color indexed="10"/>
      <name val="ＭＳ 明朝"/>
      <family val="1"/>
      <charset val="128"/>
    </font>
    <font>
      <u/>
      <sz val="10.5"/>
      <color indexed="12"/>
      <name val="ＭＳ 明朝"/>
      <family val="1"/>
      <charset val="128"/>
    </font>
    <font>
      <sz val="11"/>
      <color indexed="17"/>
      <name val="ＭＳ Ｐゴシック"/>
      <family val="3"/>
      <charset val="128"/>
    </font>
    <font>
      <sz val="11"/>
      <name val="ＭＳ Ｐゴシック"/>
      <family val="3"/>
      <charset val="128"/>
    </font>
    <font>
      <b/>
      <sz val="14"/>
      <name val="ＭＳ Ｐゴシック"/>
      <family val="3"/>
      <charset val="128"/>
    </font>
    <font>
      <b/>
      <sz val="14"/>
      <color indexed="57"/>
      <name val="ＭＳ Ｐゴシック"/>
      <family val="3"/>
      <charset val="128"/>
    </font>
    <font>
      <sz val="11"/>
      <color indexed="57"/>
      <name val="ＭＳ Ｐゴシック"/>
      <family val="3"/>
      <charset val="128"/>
    </font>
    <font>
      <sz val="11"/>
      <color indexed="12"/>
      <name val="ＭＳ Ｐゴシック"/>
      <family val="3"/>
      <charset val="128"/>
    </font>
    <font>
      <b/>
      <sz val="11"/>
      <name val="ＭＳ Ｐゴシック"/>
      <family val="3"/>
      <charset val="128"/>
    </font>
    <font>
      <sz val="11"/>
      <color indexed="14"/>
      <name val="ＭＳ Ｐゴシック"/>
      <family val="3"/>
      <charset val="128"/>
    </font>
    <font>
      <sz val="14"/>
      <name val="ＭＳ Ｐゴシック"/>
      <family val="3"/>
      <charset val="128"/>
    </font>
    <font>
      <sz val="8"/>
      <name val="ＭＳ Ｐゴシック"/>
      <family val="3"/>
      <charset val="128"/>
    </font>
    <font>
      <sz val="11"/>
      <color indexed="60"/>
      <name val="ＭＳ Ｐゴシック"/>
      <family val="3"/>
      <charset val="128"/>
    </font>
    <font>
      <b/>
      <sz val="12"/>
      <color indexed="14"/>
      <name val="ＭＳ 明朝"/>
      <family val="1"/>
      <charset val="128"/>
    </font>
    <font>
      <sz val="6"/>
      <name val="ＭＳ Ｐゴシック"/>
      <family val="3"/>
      <charset val="128"/>
    </font>
    <font>
      <sz val="10"/>
      <name val="ＭＳ Ｐゴシック"/>
      <family val="3"/>
      <charset val="128"/>
    </font>
    <font>
      <sz val="12"/>
      <name val="ＭＳ 明朝"/>
      <family val="1"/>
      <charset val="128"/>
    </font>
    <font>
      <b/>
      <sz val="14"/>
      <color theme="4" tint="-0.249977111117893"/>
      <name val="ＭＳ Ｐゴシック"/>
      <family val="3"/>
      <charset val="128"/>
    </font>
    <font>
      <b/>
      <sz val="12"/>
      <color theme="4" tint="-0.249977111117893"/>
      <name val="ＭＳ Ｐゴシック"/>
      <family val="3"/>
      <charset val="128"/>
    </font>
    <font>
      <sz val="11"/>
      <color theme="6" tint="-0.499984740745262"/>
      <name val="ＭＳ Ｐゴシック"/>
      <family val="3"/>
      <charset val="128"/>
    </font>
    <font>
      <b/>
      <sz val="11"/>
      <color theme="4" tint="-0.249977111117893"/>
      <name val="ＭＳ Ｐゴシック"/>
      <family val="3"/>
      <charset val="128"/>
    </font>
    <font>
      <b/>
      <sz val="11"/>
      <color theme="5" tint="-0.249977111117893"/>
      <name val="ＭＳ Ｐゴシック"/>
      <family val="3"/>
      <charset val="128"/>
    </font>
    <font>
      <sz val="11"/>
      <color theme="5" tint="-0.249977111117893"/>
      <name val="ＭＳ Ｐゴシック"/>
      <family val="3"/>
      <charset val="128"/>
    </font>
    <font>
      <b/>
      <sz val="12"/>
      <color theme="5" tint="-0.249977111117893"/>
      <name val="ＭＳ Ｐゴシック"/>
      <family val="3"/>
      <charset val="128"/>
    </font>
    <font>
      <b/>
      <sz val="11"/>
      <color theme="0"/>
      <name val="ＭＳ Ｐゴシック"/>
      <family val="3"/>
      <charset val="128"/>
    </font>
    <font>
      <sz val="10.5"/>
      <color theme="3" tint="0.39997558519241921"/>
      <name val="ＭＳ 明朝"/>
      <family val="1"/>
      <charset val="128"/>
    </font>
    <font>
      <b/>
      <sz val="10.5"/>
      <color theme="0"/>
      <name val="ＭＳ 明朝"/>
      <family val="1"/>
      <charset val="128"/>
    </font>
    <font>
      <b/>
      <sz val="11"/>
      <color theme="0"/>
      <name val="ＭＳ Ｐ明朝"/>
      <family val="1"/>
      <charset val="128"/>
    </font>
    <font>
      <sz val="11"/>
      <color rgb="FFC00000"/>
      <name val="ＭＳ Ｐゴシック"/>
      <family val="3"/>
      <charset val="128"/>
    </font>
    <font>
      <b/>
      <sz val="11"/>
      <color rgb="FFC00000"/>
      <name val="ＭＳ Ｐゴシック"/>
      <family val="3"/>
      <charset val="128"/>
    </font>
    <font>
      <b/>
      <sz val="12"/>
      <color rgb="FFC00000"/>
      <name val="ＭＳ Ｐゴシック"/>
      <family val="3"/>
      <charset val="128"/>
    </font>
    <font>
      <sz val="11"/>
      <color rgb="FF006600"/>
      <name val="ＭＳ Ｐゴシック"/>
      <family val="3"/>
      <charset val="128"/>
    </font>
    <font>
      <sz val="9"/>
      <color theme="3" tint="-0.249977111117893"/>
      <name val="ＭＳ Ｐゴシック"/>
      <family val="3"/>
      <charset val="128"/>
    </font>
    <font>
      <b/>
      <sz val="16"/>
      <color theme="3" tint="-0.249977111117893"/>
      <name val="ＭＳ Ｐゴシック"/>
      <family val="3"/>
      <charset val="128"/>
    </font>
    <font>
      <sz val="11"/>
      <color theme="3" tint="-0.249977111117893"/>
      <name val="ＭＳ Ｐゴシック"/>
      <family val="3"/>
      <charset val="128"/>
    </font>
    <font>
      <sz val="14"/>
      <color theme="3" tint="-0.249977111117893"/>
      <name val="ＭＳ Ｐゴシック"/>
      <family val="3"/>
      <charset val="128"/>
    </font>
    <font>
      <b/>
      <sz val="12"/>
      <color theme="3" tint="-0.249977111117893"/>
      <name val="ＭＳ Ｐゴシック"/>
      <family val="3"/>
      <charset val="128"/>
    </font>
    <font>
      <b/>
      <sz val="11"/>
      <color theme="3" tint="-0.249977111117893"/>
      <name val="ＭＳ Ｐゴシック"/>
      <family val="3"/>
      <charset val="128"/>
    </font>
    <font>
      <b/>
      <sz val="14"/>
      <color theme="3" tint="-0.249977111117893"/>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9" fontId="2"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xf>
  </cellStyleXfs>
  <cellXfs count="24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8" fillId="0" borderId="0" xfId="0" applyFont="1">
      <alignment vertical="center"/>
    </xf>
    <xf numFmtId="0" fontId="0" fillId="2" borderId="1" xfId="0" applyFill="1" applyBorder="1">
      <alignment vertical="center"/>
    </xf>
    <xf numFmtId="0" fontId="9" fillId="2" borderId="1" xfId="1" applyNumberFormat="1" applyFont="1" applyFill="1" applyBorder="1">
      <alignment vertical="center"/>
    </xf>
    <xf numFmtId="182" fontId="9" fillId="2" borderId="1" xfId="0" applyNumberFormat="1" applyFont="1" applyFill="1" applyBorder="1">
      <alignment vertical="center"/>
    </xf>
    <xf numFmtId="0" fontId="11" fillId="0" borderId="0" xfId="0" applyFont="1">
      <alignment vertical="center"/>
    </xf>
    <xf numFmtId="0" fontId="0" fillId="0" borderId="0" xfId="0" applyFill="1" applyBorder="1">
      <alignment vertical="center"/>
    </xf>
    <xf numFmtId="182" fontId="9" fillId="0" borderId="0" xfId="0" applyNumberFormat="1" applyFont="1" applyFill="1" applyBorder="1">
      <alignment vertical="center"/>
    </xf>
    <xf numFmtId="0" fontId="12" fillId="0" borderId="0" xfId="0" applyFont="1">
      <alignment vertical="center"/>
    </xf>
    <xf numFmtId="0" fontId="13" fillId="0" borderId="0" xfId="0" applyFont="1">
      <alignment vertical="center"/>
    </xf>
    <xf numFmtId="14" fontId="14" fillId="0" borderId="0" xfId="0" applyNumberFormat="1" applyFont="1" applyAlignment="1">
      <alignment horizontal="left" vertical="center"/>
    </xf>
    <xf numFmtId="0" fontId="14" fillId="0" borderId="0" xfId="0" applyFont="1">
      <alignment vertical="center"/>
    </xf>
    <xf numFmtId="0" fontId="1" fillId="0" borderId="0" xfId="0" applyFont="1">
      <alignment vertical="center"/>
    </xf>
    <xf numFmtId="0" fontId="14" fillId="0" borderId="0" xfId="0" applyFont="1" applyAlignment="1">
      <alignment horizontal="right" vertical="center"/>
    </xf>
    <xf numFmtId="0" fontId="12" fillId="0" borderId="0" xfId="0" applyFont="1" applyAlignment="1"/>
    <xf numFmtId="0" fontId="0" fillId="0" borderId="0" xfId="0" applyAlignment="1"/>
    <xf numFmtId="0" fontId="15" fillId="0" borderId="0" xfId="2" applyAlignment="1" applyProtection="1">
      <alignment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0" fillId="3" borderId="1" xfId="0" applyFont="1" applyFill="1" applyBorder="1">
      <alignment vertical="center"/>
    </xf>
    <xf numFmtId="0" fontId="21" fillId="0" borderId="0" xfId="0" applyFont="1">
      <alignment vertical="center"/>
    </xf>
    <xf numFmtId="0" fontId="21" fillId="0" borderId="0" xfId="0" applyFont="1" applyFill="1">
      <alignment vertical="center"/>
    </xf>
    <xf numFmtId="0" fontId="17" fillId="0" borderId="0" xfId="0" applyFont="1" applyFill="1" applyBorder="1">
      <alignment vertical="center"/>
    </xf>
    <xf numFmtId="180" fontId="17" fillId="0" borderId="0" xfId="3" applyNumberFormat="1" applyFont="1" applyFill="1" applyBorder="1" applyAlignment="1">
      <alignment horizontal="center" vertical="center"/>
    </xf>
    <xf numFmtId="0" fontId="17" fillId="0" borderId="0" xfId="0" applyFont="1" applyFill="1" applyBorder="1" applyAlignment="1">
      <alignment horizontal="center" vertical="center"/>
    </xf>
    <xf numFmtId="180" fontId="17" fillId="0" borderId="0" xfId="3" applyNumberFormat="1" applyFont="1" applyFill="1" applyBorder="1">
      <alignment vertical="center"/>
    </xf>
    <xf numFmtId="0" fontId="17" fillId="0" borderId="0" xfId="0" applyFont="1" applyFill="1">
      <alignment vertical="center"/>
    </xf>
    <xf numFmtId="38" fontId="17" fillId="0" borderId="0" xfId="3" applyFont="1">
      <alignment vertical="center"/>
    </xf>
    <xf numFmtId="0" fontId="17" fillId="3" borderId="1" xfId="0" applyFont="1" applyFill="1" applyBorder="1" applyAlignment="1" applyProtection="1">
      <alignment horizontal="center" vertical="center"/>
      <protection locked="0"/>
    </xf>
    <xf numFmtId="38" fontId="17" fillId="0" borderId="1" xfId="3" applyFont="1" applyFill="1" applyBorder="1">
      <alignment vertical="center"/>
    </xf>
    <xf numFmtId="0" fontId="17" fillId="0" borderId="2" xfId="0" applyFont="1" applyBorder="1">
      <alignment vertical="center"/>
    </xf>
    <xf numFmtId="0" fontId="17" fillId="0" borderId="2" xfId="0" applyFont="1" applyBorder="1" applyAlignment="1">
      <alignment horizontal="center" vertical="center"/>
    </xf>
    <xf numFmtId="38" fontId="17" fillId="0" borderId="2" xfId="3" applyFont="1" applyBorder="1">
      <alignment vertical="center"/>
    </xf>
    <xf numFmtId="0" fontId="17" fillId="0" borderId="0" xfId="0" applyFont="1" applyAlignment="1">
      <alignment horizontal="left" vertical="center"/>
    </xf>
    <xf numFmtId="0" fontId="22" fillId="0" borderId="0" xfId="0" applyFont="1">
      <alignment vertical="center"/>
    </xf>
    <xf numFmtId="184" fontId="17" fillId="0" borderId="0" xfId="0" applyNumberFormat="1" applyFont="1" applyAlignment="1">
      <alignment horizontal="left" vertical="center"/>
    </xf>
    <xf numFmtId="0" fontId="22" fillId="0" borderId="0" xfId="0" applyFont="1" applyAlignment="1">
      <alignment horizontal="center" vertical="center"/>
    </xf>
    <xf numFmtId="178" fontId="17" fillId="3" borderId="1" xfId="3" applyNumberFormat="1" applyFont="1" applyFill="1" applyBorder="1" applyProtection="1">
      <alignment vertical="center"/>
      <protection locked="0"/>
    </xf>
    <xf numFmtId="0" fontId="17" fillId="0" borderId="0" xfId="0" applyFont="1" applyBorder="1">
      <alignment vertical="center"/>
    </xf>
    <xf numFmtId="0" fontId="17" fillId="3" borderId="1" xfId="0" applyFont="1" applyFill="1" applyBorder="1" applyProtection="1">
      <alignment vertical="center"/>
      <protection locked="0"/>
    </xf>
    <xf numFmtId="38" fontId="17" fillId="0" borderId="1" xfId="3" applyFont="1" applyBorder="1">
      <alignment vertical="center"/>
    </xf>
    <xf numFmtId="177" fontId="17" fillId="0" borderId="0" xfId="0" applyNumberFormat="1" applyFont="1">
      <alignment vertical="center"/>
    </xf>
    <xf numFmtId="178" fontId="17" fillId="0" borderId="0" xfId="3" applyNumberFormat="1" applyFont="1" applyFill="1" applyBorder="1">
      <alignment vertical="center"/>
    </xf>
    <xf numFmtId="0" fontId="17" fillId="0" borderId="0" xfId="0" applyFont="1" applyFill="1" applyAlignment="1">
      <alignment horizontal="center" vertical="center"/>
    </xf>
    <xf numFmtId="177" fontId="17" fillId="0" borderId="0" xfId="0" applyNumberFormat="1" applyFont="1" applyFill="1">
      <alignment vertical="center"/>
    </xf>
    <xf numFmtId="0" fontId="17" fillId="0" borderId="0" xfId="0" applyFont="1" applyFill="1" applyAlignment="1">
      <alignment horizontal="left" vertical="center"/>
    </xf>
    <xf numFmtId="38" fontId="17" fillId="0" borderId="0" xfId="3" applyFont="1" applyFill="1" applyBorder="1">
      <alignment vertical="center"/>
    </xf>
    <xf numFmtId="0" fontId="17" fillId="0" borderId="0" xfId="0" applyFont="1" applyAlignment="1">
      <alignment horizontal="center"/>
    </xf>
    <xf numFmtId="0" fontId="17" fillId="0" borderId="0" xfId="0" applyFont="1" applyAlignment="1"/>
    <xf numFmtId="0" fontId="24" fillId="0" borderId="0" xfId="0" applyFont="1" applyAlignment="1">
      <alignment horizontal="right" vertical="center"/>
    </xf>
    <xf numFmtId="38" fontId="17" fillId="0" borderId="1" xfId="3" applyFont="1" applyBorder="1" applyAlignment="1">
      <alignment horizontal="right" vertical="center"/>
    </xf>
    <xf numFmtId="0" fontId="24" fillId="0" borderId="0" xfId="0" applyFont="1" applyAlignment="1">
      <alignment horizontal="left" vertical="center"/>
    </xf>
    <xf numFmtId="49" fontId="17" fillId="0" borderId="0" xfId="0" applyNumberFormat="1" applyFont="1" applyAlignment="1">
      <alignment horizontal="center" vertical="center"/>
    </xf>
    <xf numFmtId="38" fontId="17" fillId="0" borderId="0" xfId="3" applyFont="1" applyBorder="1" applyAlignment="1">
      <alignment horizontal="right" vertical="center"/>
    </xf>
    <xf numFmtId="38" fontId="22" fillId="0" borderId="0" xfId="3" applyFont="1" applyBorder="1" applyAlignment="1">
      <alignment horizontal="center"/>
    </xf>
    <xf numFmtId="0" fontId="17" fillId="0" borderId="1" xfId="0" applyFont="1" applyFill="1" applyBorder="1">
      <alignment vertical="center"/>
    </xf>
    <xf numFmtId="0" fontId="17" fillId="0" borderId="0" xfId="0" applyFont="1" applyBorder="1" applyAlignment="1">
      <alignment horizontal="right"/>
    </xf>
    <xf numFmtId="0" fontId="24" fillId="0" borderId="0" xfId="0" applyFont="1" applyAlignment="1">
      <alignment horizontal="left"/>
    </xf>
    <xf numFmtId="0" fontId="17" fillId="0" borderId="0" xfId="0" applyFont="1" applyBorder="1" applyAlignment="1"/>
    <xf numFmtId="38" fontId="17" fillId="0" borderId="1" xfId="0" applyNumberFormat="1"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22" fillId="0" borderId="0" xfId="0" applyFont="1" applyBorder="1" applyAlignment="1">
      <alignment vertical="center"/>
    </xf>
    <xf numFmtId="0" fontId="17" fillId="0" borderId="0" xfId="0" applyFont="1" applyAlignment="1">
      <alignment vertical="top"/>
    </xf>
    <xf numFmtId="0" fontId="17" fillId="0" borderId="0" xfId="0" applyFont="1" applyAlignment="1">
      <alignment horizontal="right" vertical="top"/>
    </xf>
    <xf numFmtId="38" fontId="17" fillId="0" borderId="0" xfId="3" applyFont="1" applyBorder="1">
      <alignment vertical="center"/>
    </xf>
    <xf numFmtId="0" fontId="17" fillId="0" borderId="0" xfId="0" applyFont="1" applyAlignment="1">
      <alignment horizontal="right" vertical="center"/>
    </xf>
    <xf numFmtId="0" fontId="16" fillId="0" borderId="0" xfId="0" applyFont="1" applyAlignment="1">
      <alignment vertical="top"/>
    </xf>
    <xf numFmtId="176" fontId="17" fillId="0" borderId="0" xfId="0" applyNumberFormat="1" applyFont="1" applyFill="1" applyBorder="1">
      <alignment vertical="center"/>
    </xf>
    <xf numFmtId="0" fontId="22" fillId="0" borderId="0" xfId="0" applyFont="1" applyFill="1" applyBorder="1">
      <alignment vertical="center"/>
    </xf>
    <xf numFmtId="0" fontId="17" fillId="0" borderId="0" xfId="0" applyNumberFormat="1" applyFont="1" applyAlignment="1">
      <alignment horizontal="center" vertical="center"/>
    </xf>
    <xf numFmtId="182" fontId="17" fillId="0" borderId="1" xfId="0" applyNumberFormat="1" applyFont="1" applyFill="1" applyBorder="1" applyProtection="1">
      <alignment vertical="center"/>
    </xf>
    <xf numFmtId="179" fontId="17" fillId="0" borderId="1" xfId="0" applyNumberFormat="1" applyFont="1" applyBorder="1">
      <alignment vertical="center"/>
    </xf>
    <xf numFmtId="179" fontId="17" fillId="0" borderId="0" xfId="0" applyNumberFormat="1" applyFont="1">
      <alignment vertical="center"/>
    </xf>
    <xf numFmtId="179" fontId="17" fillId="0" borderId="0" xfId="0" applyNumberFormat="1" applyFont="1" applyBorder="1">
      <alignment vertical="center"/>
    </xf>
    <xf numFmtId="179" fontId="17" fillId="3" borderId="1" xfId="0" applyNumberFormat="1" applyFont="1" applyFill="1" applyBorder="1" applyProtection="1">
      <alignment vertical="center"/>
      <protection locked="0"/>
    </xf>
    <xf numFmtId="179" fontId="17" fillId="0" borderId="2" xfId="0" applyNumberFormat="1" applyFont="1" applyBorder="1">
      <alignment vertical="center"/>
    </xf>
    <xf numFmtId="0" fontId="17" fillId="0" borderId="2" xfId="0" applyFont="1" applyFill="1" applyBorder="1">
      <alignment vertical="center"/>
    </xf>
    <xf numFmtId="183" fontId="17" fillId="0" borderId="0" xfId="0" applyNumberFormat="1" applyFont="1">
      <alignment vertical="center"/>
    </xf>
    <xf numFmtId="181" fontId="17" fillId="0" borderId="0" xfId="0" applyNumberFormat="1" applyFont="1" applyAlignment="1">
      <alignment horizontal="center" vertical="center"/>
    </xf>
    <xf numFmtId="0" fontId="23" fillId="0" borderId="0" xfId="0" applyFont="1">
      <alignment vertical="center"/>
    </xf>
    <xf numFmtId="0" fontId="17" fillId="3" borderId="1" xfId="0" applyFont="1" applyFill="1" applyBorder="1" applyAlignment="1" applyProtection="1">
      <alignment horizontal="right" vertical="center"/>
      <protection locked="0"/>
    </xf>
    <xf numFmtId="0" fontId="24"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3" fillId="0" borderId="0" xfId="0" applyFont="1" applyBorder="1" applyAlignment="1">
      <alignment horizontal="left"/>
    </xf>
    <xf numFmtId="179" fontId="17" fillId="0" borderId="1" xfId="0" applyNumberFormat="1" applyFont="1" applyFill="1" applyBorder="1">
      <alignment vertical="center"/>
    </xf>
    <xf numFmtId="0" fontId="36" fillId="0" borderId="0" xfId="0" applyFont="1">
      <alignment vertical="center"/>
    </xf>
    <xf numFmtId="0" fontId="36" fillId="0" borderId="0" xfId="0" applyFont="1" applyAlignment="1">
      <alignment horizontal="right" vertical="center"/>
    </xf>
    <xf numFmtId="185" fontId="36" fillId="0" borderId="0" xfId="0" applyNumberFormat="1" applyFont="1" applyAlignment="1">
      <alignment horizontal="left" vertical="center"/>
    </xf>
    <xf numFmtId="179" fontId="35" fillId="0" borderId="1" xfId="0" applyNumberFormat="1" applyFont="1" applyFill="1" applyBorder="1">
      <alignment vertical="center"/>
    </xf>
    <xf numFmtId="179" fontId="35" fillId="0" borderId="1" xfId="0" applyNumberFormat="1" applyFont="1" applyFill="1" applyBorder="1" applyAlignment="1">
      <alignment vertical="center"/>
    </xf>
    <xf numFmtId="4" fontId="35" fillId="0" borderId="1" xfId="0" applyNumberFormat="1" applyFont="1" applyFill="1" applyBorder="1">
      <alignment vertical="center"/>
    </xf>
    <xf numFmtId="38" fontId="35" fillId="0" borderId="1" xfId="0" applyNumberFormat="1" applyFont="1" applyFill="1" applyBorder="1">
      <alignment vertical="center"/>
    </xf>
    <xf numFmtId="176" fontId="22" fillId="4" borderId="1" xfId="0" applyNumberFormat="1" applyFont="1" applyFill="1" applyBorder="1">
      <alignment vertical="center"/>
    </xf>
    <xf numFmtId="179" fontId="22" fillId="4" borderId="1" xfId="0" applyNumberFormat="1" applyFont="1" applyFill="1" applyBorder="1">
      <alignment vertical="center"/>
    </xf>
    <xf numFmtId="179" fontId="35" fillId="4" borderId="1" xfId="0" applyNumberFormat="1" applyFont="1" applyFill="1" applyBorder="1">
      <alignment vertical="center"/>
    </xf>
    <xf numFmtId="179" fontId="35" fillId="0" borderId="0" xfId="0" applyNumberFormat="1" applyFont="1" applyBorder="1">
      <alignment vertical="center"/>
    </xf>
    <xf numFmtId="0" fontId="37" fillId="0" borderId="0" xfId="0" applyFont="1">
      <alignment vertical="center"/>
    </xf>
    <xf numFmtId="0" fontId="38" fillId="5" borderId="1" xfId="0" applyFont="1" applyFill="1" applyBorder="1" applyAlignment="1">
      <alignment horizontal="center" vertical="center"/>
    </xf>
    <xf numFmtId="180" fontId="38" fillId="5" borderId="1" xfId="3" applyNumberFormat="1" applyFont="1" applyFill="1" applyBorder="1" applyAlignment="1">
      <alignment horizontal="center" vertical="center"/>
    </xf>
    <xf numFmtId="0" fontId="0" fillId="0" borderId="1" xfId="0" applyBorder="1">
      <alignment vertical="center"/>
    </xf>
    <xf numFmtId="0" fontId="0" fillId="0" borderId="0" xfId="0" applyFill="1">
      <alignment vertical="center"/>
    </xf>
    <xf numFmtId="0" fontId="0" fillId="0" borderId="1" xfId="0" applyFill="1" applyBorder="1">
      <alignment vertical="center"/>
    </xf>
    <xf numFmtId="182" fontId="9" fillId="0" borderId="1" xfId="0" applyNumberFormat="1" applyFont="1" applyFill="1" applyBorder="1">
      <alignment vertical="center"/>
    </xf>
    <xf numFmtId="38" fontId="39" fillId="0" borderId="1" xfId="3" applyFont="1" applyBorder="1">
      <alignment vertical="center"/>
    </xf>
    <xf numFmtId="38" fontId="40" fillId="5" borderId="1" xfId="3" applyFont="1" applyFill="1" applyBorder="1">
      <alignment vertical="center"/>
    </xf>
    <xf numFmtId="0" fontId="41" fillId="5" borderId="1" xfId="0" applyFont="1" applyFill="1" applyBorder="1" applyAlignment="1">
      <alignment vertical="center" wrapText="1"/>
    </xf>
    <xf numFmtId="0" fontId="40"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17" fillId="0" borderId="0" xfId="0" applyFont="1" applyProtection="1">
      <alignment vertical="center"/>
      <protection hidden="1"/>
    </xf>
    <xf numFmtId="0" fontId="17" fillId="0" borderId="0" xfId="0" applyFont="1" applyAlignment="1" applyProtection="1">
      <alignment horizontal="center" vertical="center"/>
      <protection hidden="1"/>
    </xf>
    <xf numFmtId="0" fontId="19" fillId="0" borderId="0" xfId="0" applyFont="1" applyProtection="1">
      <alignment vertical="center"/>
      <protection hidden="1"/>
    </xf>
    <xf numFmtId="0" fontId="20" fillId="0" borderId="0" xfId="0" applyFont="1" applyProtection="1">
      <alignment vertical="center"/>
      <protection hidden="1"/>
    </xf>
    <xf numFmtId="0" fontId="20" fillId="0" borderId="0" xfId="0" applyFont="1" applyAlignment="1" applyProtection="1">
      <alignment horizontal="center" vertical="center"/>
      <protection hidden="1"/>
    </xf>
    <xf numFmtId="0" fontId="20" fillId="3" borderId="1" xfId="0" applyFont="1" applyFill="1" applyBorder="1" applyProtection="1">
      <alignment vertical="center"/>
      <protection hidden="1"/>
    </xf>
    <xf numFmtId="0" fontId="34" fillId="0" borderId="0" xfId="0" applyFont="1" applyProtection="1">
      <alignment vertical="center"/>
      <protection hidden="1"/>
    </xf>
    <xf numFmtId="0" fontId="21" fillId="0" borderId="0" xfId="0" applyFont="1" applyProtection="1">
      <alignment vertical="center"/>
      <protection hidden="1"/>
    </xf>
    <xf numFmtId="0" fontId="38" fillId="5" borderId="1" xfId="0" applyFont="1" applyFill="1" applyBorder="1" applyAlignment="1" applyProtection="1">
      <alignment horizontal="center" vertical="center"/>
      <protection hidden="1"/>
    </xf>
    <xf numFmtId="180" fontId="38" fillId="5" borderId="1" xfId="3" applyNumberFormat="1" applyFont="1" applyFill="1" applyBorder="1" applyProtection="1">
      <alignment vertical="center"/>
      <protection hidden="1"/>
    </xf>
    <xf numFmtId="0" fontId="21" fillId="0" borderId="0" xfId="0" applyFont="1" applyFill="1" applyProtection="1">
      <alignment vertical="center"/>
      <protection hidden="1"/>
    </xf>
    <xf numFmtId="0" fontId="17" fillId="0" borderId="0" xfId="0" applyFont="1" applyFill="1" applyBorder="1" applyProtection="1">
      <alignment vertical="center"/>
      <protection hidden="1"/>
    </xf>
    <xf numFmtId="180" fontId="17" fillId="0" borderId="0" xfId="3" applyNumberFormat="1"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180" fontId="17" fillId="0" borderId="0" xfId="3" applyNumberFormat="1" applyFont="1" applyFill="1" applyBorder="1" applyProtection="1">
      <alignment vertical="center"/>
      <protection hidden="1"/>
    </xf>
    <xf numFmtId="0" fontId="17" fillId="0" borderId="0" xfId="0" applyFont="1" applyFill="1" applyProtection="1">
      <alignment vertical="center"/>
      <protection hidden="1"/>
    </xf>
    <xf numFmtId="38" fontId="17" fillId="0" borderId="0" xfId="3" applyFont="1" applyProtection="1">
      <alignment vertical="center"/>
      <protection hidden="1"/>
    </xf>
    <xf numFmtId="0" fontId="17" fillId="3" borderId="1" xfId="0" applyFont="1" applyFill="1" applyBorder="1" applyAlignment="1" applyProtection="1">
      <alignment horizontal="center" vertical="center"/>
      <protection locked="0" hidden="1"/>
    </xf>
    <xf numFmtId="38" fontId="17" fillId="0" borderId="1" xfId="3" applyFont="1" applyFill="1" applyBorder="1" applyProtection="1">
      <alignment vertical="center"/>
      <protection hidden="1"/>
    </xf>
    <xf numFmtId="0" fontId="17" fillId="0" borderId="2" xfId="0" applyFont="1" applyBorder="1" applyProtection="1">
      <alignment vertical="center"/>
      <protection hidden="1"/>
    </xf>
    <xf numFmtId="0" fontId="17" fillId="0" borderId="2" xfId="0" applyFont="1" applyBorder="1" applyAlignment="1" applyProtection="1">
      <alignment horizontal="center" vertical="center"/>
      <protection hidden="1"/>
    </xf>
    <xf numFmtId="38" fontId="17" fillId="0" borderId="2" xfId="3" applyFont="1" applyBorder="1" applyProtection="1">
      <alignment vertical="center"/>
      <protection hidden="1"/>
    </xf>
    <xf numFmtId="0" fontId="17" fillId="0" borderId="0" xfId="0" applyFont="1" applyAlignment="1" applyProtection="1">
      <alignment horizontal="left" vertical="center"/>
      <protection hidden="1"/>
    </xf>
    <xf numFmtId="0" fontId="22" fillId="0" borderId="0" xfId="0" applyFont="1" applyProtection="1">
      <alignment vertical="center"/>
      <protection hidden="1"/>
    </xf>
    <xf numFmtId="184" fontId="17" fillId="0" borderId="0" xfId="0" applyNumberFormat="1" applyFont="1" applyAlignment="1" applyProtection="1">
      <alignment horizontal="left" vertical="center"/>
      <protection hidden="1"/>
    </xf>
    <xf numFmtId="0" fontId="42" fillId="0" borderId="0" xfId="0" applyFont="1" applyProtection="1">
      <alignment vertical="center"/>
      <protection hidden="1"/>
    </xf>
    <xf numFmtId="0" fontId="22" fillId="0" borderId="0" xfId="0" applyFont="1" applyAlignment="1" applyProtection="1">
      <alignment horizontal="center" vertical="center"/>
      <protection hidden="1"/>
    </xf>
    <xf numFmtId="178" fontId="17" fillId="3" borderId="1" xfId="3" applyNumberFormat="1" applyFont="1" applyFill="1" applyBorder="1" applyProtection="1">
      <alignment vertical="center"/>
      <protection locked="0" hidden="1"/>
    </xf>
    <xf numFmtId="0" fontId="17" fillId="0" borderId="0" xfId="0" applyFont="1" applyBorder="1" applyProtection="1">
      <alignment vertical="center"/>
      <protection hidden="1"/>
    </xf>
    <xf numFmtId="0" fontId="17" fillId="3" borderId="1" xfId="0" applyFont="1" applyFill="1" applyBorder="1" applyProtection="1">
      <alignment vertical="center"/>
      <protection locked="0" hidden="1"/>
    </xf>
    <xf numFmtId="38" fontId="17" fillId="0" borderId="1" xfId="3" applyFont="1" applyBorder="1" applyProtection="1">
      <alignment vertical="center"/>
      <protection hidden="1"/>
    </xf>
    <xf numFmtId="177" fontId="17" fillId="0" borderId="0" xfId="0" applyNumberFormat="1" applyFont="1" applyProtection="1">
      <alignment vertical="center"/>
      <protection hidden="1"/>
    </xf>
    <xf numFmtId="178" fontId="17" fillId="0" borderId="0" xfId="3" applyNumberFormat="1" applyFont="1" applyFill="1" applyBorder="1" applyProtection="1">
      <alignment vertical="center"/>
      <protection hidden="1"/>
    </xf>
    <xf numFmtId="0" fontId="17" fillId="0" borderId="0" xfId="0" applyFont="1" applyFill="1" applyAlignment="1" applyProtection="1">
      <alignment horizontal="center" vertical="center"/>
      <protection hidden="1"/>
    </xf>
    <xf numFmtId="177" fontId="17" fillId="0" borderId="0" xfId="0" applyNumberFormat="1" applyFont="1" applyFill="1" applyProtection="1">
      <alignment vertical="center"/>
      <protection hidden="1"/>
    </xf>
    <xf numFmtId="0" fontId="17" fillId="0" borderId="0" xfId="0" applyFont="1" applyFill="1" applyAlignment="1" applyProtection="1">
      <alignment horizontal="left" vertical="center"/>
      <protection hidden="1"/>
    </xf>
    <xf numFmtId="38" fontId="17" fillId="0" borderId="0" xfId="3" applyFont="1" applyFill="1" applyBorder="1" applyProtection="1">
      <alignment vertical="center"/>
      <protection hidden="1"/>
    </xf>
    <xf numFmtId="0" fontId="17" fillId="0" borderId="0" xfId="0" applyFont="1" applyAlignment="1" applyProtection="1">
      <alignment horizontal="center"/>
      <protection hidden="1"/>
    </xf>
    <xf numFmtId="0" fontId="17" fillId="0" borderId="0" xfId="0" applyFont="1" applyAlignment="1" applyProtection="1">
      <protection hidden="1"/>
    </xf>
    <xf numFmtId="0" fontId="24" fillId="0" borderId="0" xfId="0" applyFont="1" applyAlignment="1" applyProtection="1">
      <alignment horizontal="right" vertical="center"/>
      <protection hidden="1"/>
    </xf>
    <xf numFmtId="38" fontId="17" fillId="0" borderId="1" xfId="3" applyFont="1" applyBorder="1" applyAlignment="1" applyProtection="1">
      <alignment horizontal="right" vertical="center"/>
      <protection hidden="1"/>
    </xf>
    <xf numFmtId="0" fontId="7"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3" fillId="0" borderId="0" xfId="1" applyNumberFormat="1" applyFont="1" applyAlignment="1" applyProtection="1">
      <alignment horizontal="right" vertical="center"/>
      <protection hidden="1"/>
    </xf>
    <xf numFmtId="49" fontId="3" fillId="0" borderId="0" xfId="0" applyNumberFormat="1" applyFont="1" applyAlignment="1" applyProtection="1">
      <alignment horizontal="center" vertical="center"/>
      <protection hidden="1"/>
    </xf>
    <xf numFmtId="38" fontId="17" fillId="0" borderId="0" xfId="3" applyFont="1" applyBorder="1" applyAlignment="1" applyProtection="1">
      <alignment horizontal="right" vertical="center"/>
      <protection hidden="1"/>
    </xf>
    <xf numFmtId="0" fontId="24" fillId="0" borderId="0" xfId="0" applyFont="1" applyAlignment="1" applyProtection="1">
      <alignment horizontal="left" vertical="center"/>
      <protection hidden="1"/>
    </xf>
    <xf numFmtId="38" fontId="22" fillId="0" borderId="0" xfId="3" applyFont="1" applyBorder="1" applyAlignment="1" applyProtection="1">
      <alignment horizontal="center"/>
      <protection hidden="1"/>
    </xf>
    <xf numFmtId="0" fontId="17" fillId="0" borderId="1" xfId="0" applyFont="1" applyFill="1" applyBorder="1" applyProtection="1">
      <alignment vertical="center"/>
      <protection hidden="1"/>
    </xf>
    <xf numFmtId="0" fontId="17" fillId="0" borderId="0" xfId="0" applyFont="1" applyBorder="1" applyAlignment="1" applyProtection="1">
      <alignment vertical="center"/>
      <protection hidden="1"/>
    </xf>
    <xf numFmtId="0" fontId="22" fillId="0" borderId="0" xfId="0" applyFont="1" applyBorder="1" applyAlignment="1" applyProtection="1">
      <alignment vertical="center"/>
      <protection hidden="1"/>
    </xf>
    <xf numFmtId="40" fontId="43" fillId="0" borderId="1" xfId="0" applyNumberFormat="1" applyFont="1" applyFill="1" applyBorder="1" applyProtection="1">
      <alignment vertical="center"/>
      <protection hidden="1"/>
    </xf>
    <xf numFmtId="0" fontId="17" fillId="0" borderId="0" xfId="0" applyFont="1" applyAlignment="1" applyProtection="1">
      <alignment vertical="top"/>
      <protection hidden="1"/>
    </xf>
    <xf numFmtId="0" fontId="17" fillId="0" borderId="0" xfId="0" applyFont="1" applyAlignment="1" applyProtection="1">
      <alignment horizontal="right" vertical="top"/>
      <protection hidden="1"/>
    </xf>
    <xf numFmtId="38" fontId="17" fillId="0" borderId="0" xfId="3" applyFont="1" applyBorder="1" applyProtection="1">
      <alignment vertical="center"/>
      <protection hidden="1"/>
    </xf>
    <xf numFmtId="179" fontId="43" fillId="0" borderId="1" xfId="0" applyNumberFormat="1" applyFont="1" applyFill="1" applyBorder="1" applyProtection="1">
      <alignment vertical="center"/>
      <protection hidden="1"/>
    </xf>
    <xf numFmtId="0" fontId="17" fillId="0" borderId="0" xfId="0" applyFont="1" applyBorder="1" applyAlignment="1" applyProtection="1">
      <alignment horizontal="center" vertical="center"/>
      <protection hidden="1"/>
    </xf>
    <xf numFmtId="0" fontId="43" fillId="0" borderId="0" xfId="0" applyFont="1" applyProtection="1">
      <alignment vertical="center"/>
      <protection hidden="1"/>
    </xf>
    <xf numFmtId="0" fontId="42" fillId="0" borderId="0" xfId="0" applyFont="1" applyAlignment="1" applyProtection="1">
      <alignment horizontal="right" vertical="center"/>
      <protection hidden="1"/>
    </xf>
    <xf numFmtId="185" fontId="42" fillId="0" borderId="0" xfId="0" applyNumberFormat="1" applyFont="1" applyAlignment="1" applyProtection="1">
      <alignment horizontal="left" vertical="center"/>
      <protection hidden="1"/>
    </xf>
    <xf numFmtId="176" fontId="17" fillId="0" borderId="0" xfId="0" applyNumberFormat="1" applyFont="1" applyFill="1" applyBorder="1" applyProtection="1">
      <alignment vertical="center"/>
      <protection hidden="1"/>
    </xf>
    <xf numFmtId="0" fontId="22" fillId="0" borderId="0" xfId="0" applyFont="1" applyFill="1" applyBorder="1" applyProtection="1">
      <alignment vertical="center"/>
      <protection hidden="1"/>
    </xf>
    <xf numFmtId="0" fontId="17" fillId="0" borderId="0" xfId="0" applyFont="1" applyAlignment="1" applyProtection="1">
      <alignment horizontal="right" vertical="center"/>
      <protection hidden="1"/>
    </xf>
    <xf numFmtId="0" fontId="17" fillId="0" borderId="0" xfId="0" applyNumberFormat="1" applyFont="1" applyAlignment="1" applyProtection="1">
      <alignment horizontal="center" vertical="center"/>
      <protection hidden="1"/>
    </xf>
    <xf numFmtId="182" fontId="17" fillId="0" borderId="1" xfId="0" applyNumberFormat="1" applyFont="1" applyFill="1" applyBorder="1" applyProtection="1">
      <alignment vertical="center"/>
      <protection hidden="1"/>
    </xf>
    <xf numFmtId="179" fontId="17" fillId="0" borderId="1" xfId="0" applyNumberFormat="1" applyFont="1" applyBorder="1" applyProtection="1">
      <alignment vertical="center"/>
      <protection hidden="1"/>
    </xf>
    <xf numFmtId="179" fontId="17" fillId="0" borderId="0" xfId="0" applyNumberFormat="1" applyFont="1" applyProtection="1">
      <alignment vertical="center"/>
      <protection hidden="1"/>
    </xf>
    <xf numFmtId="179" fontId="17" fillId="0" borderId="0" xfId="0" applyNumberFormat="1" applyFont="1" applyBorder="1" applyProtection="1">
      <alignment vertical="center"/>
      <protection hidden="1"/>
    </xf>
    <xf numFmtId="179" fontId="17" fillId="3" borderId="1" xfId="0" applyNumberFormat="1" applyFont="1" applyFill="1" applyBorder="1" applyProtection="1">
      <alignment vertical="center"/>
      <protection locked="0" hidden="1"/>
    </xf>
    <xf numFmtId="179" fontId="17" fillId="0" borderId="2" xfId="0" applyNumberFormat="1" applyFont="1" applyBorder="1" applyProtection="1">
      <alignment vertical="center"/>
      <protection hidden="1"/>
    </xf>
    <xf numFmtId="0" fontId="17" fillId="0" borderId="2" xfId="0" applyFont="1" applyFill="1" applyBorder="1" applyProtection="1">
      <alignment vertical="center"/>
      <protection hidden="1"/>
    </xf>
    <xf numFmtId="179" fontId="17" fillId="0" borderId="1" xfId="0" applyNumberFormat="1" applyFont="1" applyFill="1" applyBorder="1" applyProtection="1">
      <alignment vertical="center"/>
      <protection hidden="1"/>
    </xf>
    <xf numFmtId="183" fontId="17" fillId="0" borderId="0" xfId="0" applyNumberFormat="1" applyFont="1" applyProtection="1">
      <alignment vertical="center"/>
      <protection hidden="1"/>
    </xf>
    <xf numFmtId="181" fontId="17" fillId="0" borderId="0" xfId="0" applyNumberFormat="1" applyFont="1" applyAlignment="1" applyProtection="1">
      <alignment horizontal="center" vertical="center"/>
      <protection hidden="1"/>
    </xf>
    <xf numFmtId="0" fontId="23" fillId="0" borderId="0" xfId="0" applyFont="1" applyProtection="1">
      <alignment vertical="center"/>
      <protection hidden="1"/>
    </xf>
    <xf numFmtId="0" fontId="17" fillId="3" borderId="1" xfId="0" applyFont="1" applyFill="1" applyBorder="1" applyAlignment="1" applyProtection="1">
      <alignment horizontal="right" vertical="center"/>
      <protection locked="0" hidden="1"/>
    </xf>
    <xf numFmtId="179" fontId="35" fillId="0" borderId="0" xfId="0" applyNumberFormat="1" applyFont="1" applyBorder="1" applyProtection="1">
      <alignment vertical="center"/>
      <protection hidden="1"/>
    </xf>
    <xf numFmtId="0" fontId="44" fillId="0" borderId="0" xfId="0" applyFont="1" applyProtection="1">
      <alignment vertical="center"/>
      <protection hidden="1"/>
    </xf>
    <xf numFmtId="0" fontId="17" fillId="0" borderId="0" xfId="0" applyFont="1" applyProtection="1">
      <alignment vertical="center"/>
      <protection locked="0"/>
    </xf>
    <xf numFmtId="0" fontId="22" fillId="0" borderId="0" xfId="0" applyFont="1" applyAlignment="1" applyProtection="1">
      <alignment horizontal="center"/>
      <protection hidden="1"/>
    </xf>
    <xf numFmtId="4" fontId="42" fillId="0" borderId="1" xfId="0" applyNumberFormat="1" applyFont="1" applyFill="1" applyBorder="1" applyProtection="1">
      <alignment vertical="center"/>
      <protection hidden="1"/>
    </xf>
    <xf numFmtId="179" fontId="42" fillId="0" borderId="1" xfId="0" applyNumberFormat="1" applyFont="1" applyFill="1" applyBorder="1" applyAlignment="1" applyProtection="1">
      <alignment vertical="center"/>
      <protection hidden="1"/>
    </xf>
    <xf numFmtId="179" fontId="42" fillId="0" borderId="1" xfId="0" applyNumberFormat="1" applyFont="1" applyFill="1" applyBorder="1" applyProtection="1">
      <alignment vertical="center"/>
      <protection hidden="1"/>
    </xf>
    <xf numFmtId="0" fontId="29" fillId="0" borderId="0" xfId="0" applyFont="1" applyProtection="1">
      <alignment vertical="center"/>
    </xf>
    <xf numFmtId="0" fontId="30" fillId="0" borderId="0" xfId="4" applyFont="1">
      <alignment vertical="center"/>
    </xf>
    <xf numFmtId="0" fontId="30" fillId="0" borderId="0" xfId="4" applyFont="1" applyAlignment="1">
      <alignment horizontal="center" vertical="center"/>
    </xf>
    <xf numFmtId="176" fontId="43" fillId="0" borderId="1" xfId="0" applyNumberFormat="1" applyFont="1" applyFill="1" applyBorder="1" applyProtection="1">
      <alignment vertical="center"/>
      <protection hidden="1"/>
    </xf>
    <xf numFmtId="0" fontId="45" fillId="0" borderId="0" xfId="0" applyFont="1" applyProtection="1">
      <alignment vertical="center"/>
      <protection hidden="1"/>
    </xf>
    <xf numFmtId="0" fontId="45" fillId="0" borderId="0" xfId="0" applyFont="1" applyBorder="1" applyAlignment="1" applyProtection="1">
      <alignment horizontal="center"/>
      <protection hidden="1"/>
    </xf>
    <xf numFmtId="0" fontId="45" fillId="0" borderId="0" xfId="0" applyFont="1" applyBorder="1" applyAlignment="1" applyProtection="1">
      <alignment horizontal="left" vertical="center"/>
      <protection hidden="1"/>
    </xf>
    <xf numFmtId="0" fontId="45" fillId="0" borderId="0" xfId="0" applyFont="1" applyAlignment="1" applyProtection="1">
      <alignment vertical="top"/>
      <protection hidden="1"/>
    </xf>
    <xf numFmtId="0" fontId="46" fillId="0" borderId="0" xfId="0" applyFont="1">
      <alignment vertical="center"/>
    </xf>
    <xf numFmtId="0" fontId="46" fillId="0" borderId="0" xfId="0" applyFont="1" applyProtection="1">
      <alignment vertical="center"/>
    </xf>
    <xf numFmtId="179" fontId="43" fillId="6" borderId="1" xfId="0" applyNumberFormat="1" applyFont="1" applyFill="1" applyBorder="1" applyProtection="1">
      <alignment vertical="center"/>
      <protection hidden="1"/>
    </xf>
    <xf numFmtId="0" fontId="47" fillId="0" borderId="0" xfId="0" applyFont="1" applyProtection="1">
      <alignment vertical="center"/>
      <protection hidden="1"/>
    </xf>
    <xf numFmtId="0" fontId="48" fillId="0" borderId="0" xfId="0" applyFont="1" applyProtection="1">
      <alignment vertical="center"/>
      <protection hidden="1"/>
    </xf>
    <xf numFmtId="0" fontId="49" fillId="0" borderId="0" xfId="0" applyFont="1" applyProtection="1">
      <alignment vertical="center"/>
      <protection hidden="1"/>
    </xf>
    <xf numFmtId="0" fontId="50" fillId="0" borderId="0" xfId="0" applyFont="1" applyProtection="1">
      <alignment vertical="center"/>
      <protection hidden="1"/>
    </xf>
    <xf numFmtId="0" fontId="51" fillId="0" borderId="0" xfId="0" applyFont="1" applyProtection="1">
      <alignment vertical="center"/>
      <protection hidden="1"/>
    </xf>
    <xf numFmtId="0" fontId="52" fillId="0" borderId="0" xfId="0" applyFont="1" applyProtection="1">
      <alignment vertical="center"/>
      <protection hidden="1"/>
    </xf>
    <xf numFmtId="38" fontId="17" fillId="0" borderId="3" xfId="3" applyFont="1" applyBorder="1" applyAlignment="1" applyProtection="1">
      <alignment horizontal="right" vertical="center"/>
      <protection hidden="1"/>
    </xf>
    <xf numFmtId="38" fontId="17" fillId="0" borderId="5" xfId="3" applyFont="1" applyBorder="1" applyAlignment="1" applyProtection="1">
      <alignment horizontal="right" vertical="center"/>
      <protection hidden="1"/>
    </xf>
    <xf numFmtId="180" fontId="38" fillId="5" borderId="1" xfId="3" applyNumberFormat="1" applyFont="1" applyFill="1" applyBorder="1" applyAlignment="1" applyProtection="1">
      <alignment horizontal="center" vertical="center"/>
      <protection hidden="1"/>
    </xf>
    <xf numFmtId="0" fontId="38" fillId="5" borderId="1" xfId="0" applyFont="1" applyFill="1" applyBorder="1" applyAlignment="1" applyProtection="1">
      <alignment horizontal="center" vertical="center"/>
      <protection hidden="1"/>
    </xf>
    <xf numFmtId="0" fontId="22" fillId="0" borderId="6" xfId="0" applyFont="1" applyBorder="1" applyAlignment="1" applyProtection="1">
      <alignment horizontal="center"/>
      <protection hidden="1"/>
    </xf>
    <xf numFmtId="0" fontId="17" fillId="3" borderId="3" xfId="0" applyFont="1" applyFill="1" applyBorder="1" applyAlignment="1" applyProtection="1">
      <alignment horizontal="left" vertical="center"/>
      <protection locked="0" hidden="1"/>
    </xf>
    <xf numFmtId="0" fontId="17" fillId="3" borderId="4" xfId="0" applyFont="1" applyFill="1" applyBorder="1" applyAlignment="1" applyProtection="1">
      <alignment horizontal="left" vertical="center"/>
      <protection locked="0" hidden="1"/>
    </xf>
    <xf numFmtId="0" fontId="17" fillId="3" borderId="5" xfId="0" applyFont="1" applyFill="1" applyBorder="1" applyAlignment="1" applyProtection="1">
      <alignment horizontal="left" vertical="center"/>
      <protection locked="0" hidden="1"/>
    </xf>
    <xf numFmtId="0" fontId="38" fillId="5" borderId="1" xfId="0" applyFont="1" applyFill="1" applyBorder="1" applyAlignment="1">
      <alignment horizontal="center" vertical="center"/>
    </xf>
    <xf numFmtId="180" fontId="38" fillId="5" borderId="1" xfId="3" applyNumberFormat="1" applyFont="1" applyFill="1" applyBorder="1" applyAlignment="1">
      <alignment horizontal="center" vertical="center"/>
    </xf>
    <xf numFmtId="38" fontId="17" fillId="0" borderId="3" xfId="3" applyFont="1" applyBorder="1" applyAlignment="1">
      <alignment horizontal="center" vertical="center"/>
    </xf>
    <xf numFmtId="38" fontId="17" fillId="0" borderId="5" xfId="3" applyFont="1" applyBorder="1" applyAlignment="1">
      <alignment horizontal="center" vertical="center"/>
    </xf>
    <xf numFmtId="0" fontId="17" fillId="3" borderId="3" xfId="0" applyFont="1" applyFill="1" applyBorder="1" applyAlignment="1" applyProtection="1">
      <alignment horizontal="left" vertical="center"/>
      <protection locked="0"/>
    </xf>
    <xf numFmtId="0" fontId="17" fillId="3" borderId="4" xfId="0" applyFont="1" applyFill="1" applyBorder="1" applyAlignment="1" applyProtection="1">
      <alignment horizontal="left" vertical="center"/>
      <protection locked="0"/>
    </xf>
    <xf numFmtId="0" fontId="17" fillId="3" borderId="5" xfId="0" applyFont="1" applyFill="1" applyBorder="1" applyAlignment="1" applyProtection="1">
      <alignment horizontal="left" vertical="center"/>
      <protection locked="0"/>
    </xf>
    <xf numFmtId="38" fontId="17" fillId="0" borderId="3" xfId="3" applyFont="1" applyBorder="1" applyAlignment="1">
      <alignment horizontal="right" vertical="center"/>
    </xf>
    <xf numFmtId="38" fontId="17" fillId="0" borderId="5" xfId="3" applyFont="1" applyBorder="1" applyAlignment="1">
      <alignment horizontal="right" vertical="center"/>
    </xf>
    <xf numFmtId="0" fontId="17" fillId="0" borderId="6" xfId="0" applyFont="1" applyBorder="1" applyAlignment="1">
      <alignment horizontal="center"/>
    </xf>
    <xf numFmtId="0" fontId="17" fillId="0" borderId="3" xfId="0" applyFont="1" applyBorder="1" applyAlignment="1">
      <alignment horizontal="right" vertical="center"/>
    </xf>
    <xf numFmtId="0" fontId="17" fillId="0" borderId="5" xfId="0" applyFont="1" applyBorder="1" applyAlignment="1">
      <alignment horizontal="right" vertical="center"/>
    </xf>
    <xf numFmtId="0" fontId="17" fillId="0" borderId="6" xfId="0" applyFont="1" applyBorder="1" applyAlignment="1">
      <alignment horizontal="center" vertical="center"/>
    </xf>
    <xf numFmtId="0" fontId="22" fillId="0" borderId="6" xfId="0" applyFont="1" applyBorder="1" applyAlignment="1">
      <alignment horizontal="center" vertical="center"/>
    </xf>
  </cellXfs>
  <cellStyles count="5">
    <cellStyle name="パーセント" xfId="1" builtinId="5"/>
    <cellStyle name="ハイパーリンク" xfId="2" builtinId="8"/>
    <cellStyle name="桁区切り" xfId="3" builtinId="6"/>
    <cellStyle name="標準" xfId="0" builtinId="0"/>
    <cellStyle name="標準_HP掲載用計算シート"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95250</xdr:colOff>
      <xdr:row>36</xdr:row>
      <xdr:rowOff>57150</xdr:rowOff>
    </xdr:from>
    <xdr:to>
      <xdr:col>7</xdr:col>
      <xdr:colOff>285750</xdr:colOff>
      <xdr:row>37</xdr:row>
      <xdr:rowOff>0</xdr:rowOff>
    </xdr:to>
    <xdr:sp macro="" textlink="">
      <xdr:nvSpPr>
        <xdr:cNvPr id="2" name="Text Box 1"/>
        <xdr:cNvSpPr txBox="1">
          <a:spLocks noChangeArrowheads="1"/>
        </xdr:cNvSpPr>
      </xdr:nvSpPr>
      <xdr:spPr bwMode="auto">
        <a:xfrm>
          <a:off x="3438525" y="5924550"/>
          <a:ext cx="1905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50" b="0" i="0" u="none" strike="noStrike" baseline="0">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219075</xdr:colOff>
      <xdr:row>22</xdr:row>
      <xdr:rowOff>95250</xdr:rowOff>
    </xdr:from>
    <xdr:to>
      <xdr:col>2</xdr:col>
      <xdr:colOff>295275</xdr:colOff>
      <xdr:row>23</xdr:row>
      <xdr:rowOff>133350</xdr:rowOff>
    </xdr:to>
    <xdr:sp macro="" textlink="">
      <xdr:nvSpPr>
        <xdr:cNvPr id="3145" name="Text Box 2"/>
        <xdr:cNvSpPr txBox="1">
          <a:spLocks noChangeArrowheads="1"/>
        </xdr:cNvSpPr>
      </xdr:nvSpPr>
      <xdr:spPr bwMode="auto">
        <a:xfrm>
          <a:off x="1323975" y="414337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showGridLines="0" tabSelected="1" zoomScaleNormal="100" workbookViewId="0">
      <selection activeCell="Q14" sqref="Q14"/>
    </sheetView>
  </sheetViews>
  <sheetFormatPr defaultColWidth="9.1796875" defaultRowHeight="13"/>
  <cols>
    <col min="1" max="1" width="2.81640625" style="121" customWidth="1"/>
    <col min="2" max="2" width="12.1796875" style="121" customWidth="1"/>
    <col min="3" max="3" width="5.81640625" style="121" customWidth="1"/>
    <col min="4" max="4" width="7.7265625" style="122" customWidth="1"/>
    <col min="5" max="5" width="6.81640625" style="121" customWidth="1"/>
    <col min="6" max="6" width="6.453125" style="121" customWidth="1"/>
    <col min="7" max="7" width="9" style="121" customWidth="1"/>
    <col min="8" max="8" width="13.453125" style="121" customWidth="1"/>
    <col min="9" max="9" width="5.453125" style="121" customWidth="1"/>
    <col min="10" max="10" width="12.453125" style="121" customWidth="1"/>
    <col min="11" max="11" width="5.1796875" style="121" customWidth="1"/>
    <col min="12" max="12" width="12.1796875" style="121" bestFit="1" customWidth="1"/>
    <col min="13" max="13" width="8" style="121" bestFit="1" customWidth="1"/>
    <col min="14" max="14" width="12.1796875" style="121" customWidth="1"/>
    <col min="15" max="15" width="5.453125" style="121" customWidth="1"/>
    <col min="16" max="16384" width="9.1796875" style="121"/>
  </cols>
  <sheetData>
    <row r="1" spans="1:12" ht="25.5" customHeight="1">
      <c r="A1" s="215" t="s">
        <v>116</v>
      </c>
      <c r="B1" s="216"/>
    </row>
    <row r="2" spans="1:12" ht="9.75" customHeight="1">
      <c r="A2" s="217"/>
      <c r="B2" s="216"/>
    </row>
    <row r="3" spans="1:12" ht="14">
      <c r="A3" s="218" t="str">
        <f>更新チェックシート!A9</f>
        <v>遺族年金はいくらもらえる？　（平成29年度価格）</v>
      </c>
      <c r="B3" s="216"/>
    </row>
    <row r="4" spans="1:12" ht="6.75" customHeight="1">
      <c r="A4" s="123"/>
      <c r="B4" s="124"/>
      <c r="C4" s="124"/>
      <c r="D4" s="125"/>
      <c r="E4" s="124"/>
      <c r="F4" s="124"/>
      <c r="G4" s="124"/>
      <c r="H4" s="124"/>
    </row>
    <row r="5" spans="1:12">
      <c r="A5" s="208" t="s">
        <v>117</v>
      </c>
      <c r="B5" s="126"/>
      <c r="C5" s="208" t="s">
        <v>76</v>
      </c>
      <c r="D5" s="125"/>
      <c r="E5" s="124"/>
      <c r="F5" s="124"/>
      <c r="G5" s="124"/>
      <c r="H5" s="124"/>
    </row>
    <row r="6" spans="1:12" ht="9" customHeight="1"/>
    <row r="7" spans="1:12">
      <c r="A7" s="219" t="s">
        <v>0</v>
      </c>
    </row>
    <row r="8" spans="1:12" ht="3.75" customHeight="1"/>
    <row r="9" spans="1:12" ht="15" customHeight="1">
      <c r="A9" s="128"/>
      <c r="B9" s="129" t="str">
        <f>更新チェックシート!B15</f>
        <v>年金額</v>
      </c>
      <c r="C9" s="223">
        <f>更新チェックシート!C15</f>
        <v>779300</v>
      </c>
      <c r="D9" s="223"/>
      <c r="E9" s="224" t="s">
        <v>82</v>
      </c>
      <c r="F9" s="224"/>
      <c r="G9" s="224"/>
      <c r="H9" s="130">
        <f>更新チェックシート!E15</f>
        <v>224300</v>
      </c>
      <c r="I9" s="224" t="s">
        <v>83</v>
      </c>
      <c r="J9" s="224"/>
      <c r="K9" s="223">
        <f>更新チェックシート!G15</f>
        <v>74800</v>
      </c>
      <c r="L9" s="223"/>
    </row>
    <row r="10" spans="1:12" s="136" customFormat="1" ht="7.5" customHeight="1">
      <c r="A10" s="131"/>
      <c r="B10" s="132"/>
      <c r="C10" s="133"/>
      <c r="D10" s="133"/>
      <c r="E10" s="134"/>
      <c r="F10" s="134"/>
      <c r="G10" s="134"/>
      <c r="H10" s="135"/>
      <c r="I10" s="134"/>
      <c r="J10" s="134"/>
      <c r="K10" s="133"/>
      <c r="L10" s="133"/>
    </row>
    <row r="11" spans="1:12">
      <c r="A11" s="121" t="s">
        <v>42</v>
      </c>
    </row>
    <row r="12" spans="1:12" ht="21" customHeight="1">
      <c r="B12" s="137">
        <f>C9+H9*2+K9</f>
        <v>1302700</v>
      </c>
      <c r="C12" s="121" t="s">
        <v>45</v>
      </c>
      <c r="D12" s="122" t="s">
        <v>7</v>
      </c>
      <c r="E12" s="138"/>
      <c r="F12" s="132" t="s">
        <v>8</v>
      </c>
      <c r="G12" s="122" t="s">
        <v>9</v>
      </c>
      <c r="H12" s="139" t="str">
        <f>IF(E12="","",B12*E12)</f>
        <v/>
      </c>
      <c r="I12" s="132" t="s">
        <v>45</v>
      </c>
    </row>
    <row r="13" spans="1:12" ht="10.5" customHeight="1">
      <c r="F13" s="136"/>
      <c r="G13" s="122"/>
      <c r="H13" s="137"/>
    </row>
    <row r="14" spans="1:12">
      <c r="A14" s="121" t="s">
        <v>43</v>
      </c>
      <c r="F14" s="136"/>
      <c r="G14" s="122"/>
      <c r="H14" s="137"/>
    </row>
    <row r="15" spans="1:12" ht="21" customHeight="1">
      <c r="B15" s="137">
        <f>C9+H9*2</f>
        <v>1227900</v>
      </c>
      <c r="C15" s="121" t="s">
        <v>45</v>
      </c>
      <c r="D15" s="122" t="s">
        <v>7</v>
      </c>
      <c r="E15" s="138"/>
      <c r="F15" s="132" t="s">
        <v>8</v>
      </c>
      <c r="G15" s="122" t="s">
        <v>9</v>
      </c>
      <c r="H15" s="139" t="str">
        <f>IF(E15="","",B15*E15)</f>
        <v/>
      </c>
      <c r="I15" s="132" t="s">
        <v>45</v>
      </c>
    </row>
    <row r="16" spans="1:12" ht="10.5" customHeight="1">
      <c r="F16" s="136"/>
      <c r="G16" s="122"/>
      <c r="H16" s="137"/>
    </row>
    <row r="17" spans="1:15">
      <c r="A17" s="121" t="s">
        <v>44</v>
      </c>
      <c r="F17" s="136"/>
      <c r="G17" s="122"/>
      <c r="H17" s="137"/>
    </row>
    <row r="18" spans="1:15" ht="21" customHeight="1">
      <c r="B18" s="137">
        <f>C9+H9</f>
        <v>1003600</v>
      </c>
      <c r="C18" s="121" t="s">
        <v>45</v>
      </c>
      <c r="D18" s="122" t="s">
        <v>7</v>
      </c>
      <c r="E18" s="138"/>
      <c r="F18" s="132" t="s">
        <v>8</v>
      </c>
      <c r="G18" s="122" t="s">
        <v>9</v>
      </c>
      <c r="H18" s="139" t="str">
        <f>IF(E18="","",B18*E18)</f>
        <v/>
      </c>
      <c r="I18" s="132" t="s">
        <v>45</v>
      </c>
    </row>
    <row r="19" spans="1:15" ht="7.5" customHeight="1" thickBot="1">
      <c r="A19" s="140"/>
      <c r="B19" s="140"/>
      <c r="C19" s="140"/>
      <c r="D19" s="141"/>
      <c r="E19" s="140"/>
      <c r="F19" s="140"/>
      <c r="G19" s="140"/>
      <c r="H19" s="142"/>
      <c r="I19" s="140"/>
      <c r="J19" s="140"/>
    </row>
    <row r="20" spans="1:15" ht="7.5" customHeight="1">
      <c r="H20" s="137"/>
    </row>
    <row r="21" spans="1:15" ht="21" customHeight="1">
      <c r="C21" s="121" t="s">
        <v>10</v>
      </c>
      <c r="D21" s="143" t="s">
        <v>1</v>
      </c>
      <c r="F21" s="144"/>
      <c r="H21" s="139" t="str">
        <f>IF(SUM(H12,H15,H18)=0,"",SUM(H12,H15,H18))</f>
        <v/>
      </c>
      <c r="I21" s="132" t="s">
        <v>66</v>
      </c>
      <c r="J21" s="201" t="str">
        <f>IF(H21="","",H21/10000)</f>
        <v/>
      </c>
      <c r="K21" s="121" t="s">
        <v>6</v>
      </c>
      <c r="L21" s="144" t="s">
        <v>70</v>
      </c>
    </row>
    <row r="22" spans="1:15">
      <c r="C22" s="121" t="s">
        <v>101</v>
      </c>
      <c r="H22" s="145">
        <f>更新チェックシート!G15</f>
        <v>74800</v>
      </c>
      <c r="I22" s="143" t="s">
        <v>100</v>
      </c>
    </row>
    <row r="23" spans="1:15" ht="7.5" customHeight="1"/>
    <row r="24" spans="1:15">
      <c r="A24" s="219" t="s">
        <v>2</v>
      </c>
    </row>
    <row r="25" spans="1:15" ht="12.75" customHeight="1">
      <c r="A25" s="146" t="s">
        <v>121</v>
      </c>
    </row>
    <row r="26" spans="1:15" ht="12.75" customHeight="1">
      <c r="A26" s="208" t="s">
        <v>90</v>
      </c>
    </row>
    <row r="27" spans="1:15">
      <c r="M27" s="208"/>
      <c r="N27" s="209" t="s">
        <v>127</v>
      </c>
    </row>
    <row r="28" spans="1:15">
      <c r="B28" s="122" t="s">
        <v>46</v>
      </c>
      <c r="H28" s="122" t="s">
        <v>56</v>
      </c>
      <c r="L28" s="122" t="s">
        <v>50</v>
      </c>
      <c r="N28" s="147" t="s">
        <v>119</v>
      </c>
    </row>
    <row r="29" spans="1:15" ht="21" customHeight="1">
      <c r="B29" s="148"/>
      <c r="C29" s="149" t="s">
        <v>6</v>
      </c>
      <c r="D29" s="122" t="s">
        <v>7</v>
      </c>
      <c r="E29" s="121">
        <v>7.5</v>
      </c>
      <c r="F29" s="121" t="s">
        <v>47</v>
      </c>
      <c r="G29" s="122" t="s">
        <v>7</v>
      </c>
      <c r="H29" s="150"/>
      <c r="I29" s="121" t="s">
        <v>48</v>
      </c>
      <c r="J29" s="143"/>
      <c r="K29" s="122" t="s">
        <v>9</v>
      </c>
      <c r="L29" s="151" t="str">
        <f>IF(B29="","",B29*10000*(E29/1000)*H29)</f>
        <v/>
      </c>
      <c r="M29" s="149" t="s">
        <v>45</v>
      </c>
      <c r="N29" s="151" t="str">
        <f>IFERROR(IF($H$29+$H$34&lt;300,L29*300/($H$29+$H$34),L29),"")</f>
        <v/>
      </c>
      <c r="O29" s="149" t="s">
        <v>45</v>
      </c>
    </row>
    <row r="30" spans="1:15" ht="12.75" customHeight="1">
      <c r="N30" s="210" t="s">
        <v>128</v>
      </c>
    </row>
    <row r="31" spans="1:15" ht="12.75" customHeight="1">
      <c r="A31" s="208" t="s">
        <v>49</v>
      </c>
    </row>
    <row r="32" spans="1:15" ht="9.75" customHeight="1"/>
    <row r="33" spans="1:15" ht="12.75" customHeight="1">
      <c r="B33" s="122" t="s">
        <v>80</v>
      </c>
      <c r="H33" s="122" t="s">
        <v>57</v>
      </c>
      <c r="L33" s="122" t="s">
        <v>51</v>
      </c>
      <c r="N33" s="147" t="s">
        <v>120</v>
      </c>
    </row>
    <row r="34" spans="1:15" ht="21" customHeight="1">
      <c r="B34" s="148"/>
      <c r="C34" s="149" t="s">
        <v>6</v>
      </c>
      <c r="D34" s="122" t="s">
        <v>7</v>
      </c>
      <c r="E34" s="152">
        <v>5.7690000000000001</v>
      </c>
      <c r="F34" s="121" t="s">
        <v>47</v>
      </c>
      <c r="G34" s="122" t="s">
        <v>7</v>
      </c>
      <c r="H34" s="150"/>
      <c r="I34" s="121" t="s">
        <v>48</v>
      </c>
      <c r="J34" s="143"/>
      <c r="K34" s="122" t="s">
        <v>9</v>
      </c>
      <c r="L34" s="151" t="str">
        <f>IF(B34="","",B34*10000*(E34/1000)*H34)</f>
        <v/>
      </c>
      <c r="M34" s="149" t="s">
        <v>45</v>
      </c>
      <c r="N34" s="151" t="str">
        <f>IFERROR(IF($H$29+$H$34&lt;300,L34*300/($H$29+$H$34),L34),"")</f>
        <v/>
      </c>
      <c r="O34" s="149" t="s">
        <v>45</v>
      </c>
    </row>
    <row r="35" spans="1:15" s="136" customFormat="1" ht="15" customHeight="1">
      <c r="B35" s="153"/>
      <c r="C35" s="132"/>
      <c r="D35" s="154"/>
      <c r="E35" s="155"/>
      <c r="G35" s="154"/>
      <c r="H35" s="132"/>
      <c r="J35" s="156"/>
      <c r="K35" s="154"/>
      <c r="L35" s="157"/>
      <c r="M35" s="132"/>
      <c r="N35" s="210" t="s">
        <v>128</v>
      </c>
    </row>
    <row r="36" spans="1:15">
      <c r="B36" s="200" t="s">
        <v>119</v>
      </c>
      <c r="C36" s="159"/>
      <c r="D36" s="225" t="s">
        <v>120</v>
      </c>
      <c r="E36" s="225"/>
      <c r="L36" s="147"/>
    </row>
    <row r="37" spans="1:15" ht="21" customHeight="1">
      <c r="A37" s="160" t="s">
        <v>53</v>
      </c>
      <c r="B37" s="161" t="str">
        <f>N29</f>
        <v/>
      </c>
      <c r="C37" s="122" t="s">
        <v>52</v>
      </c>
      <c r="D37" s="221" t="str">
        <f>N34</f>
        <v/>
      </c>
      <c r="E37" s="222"/>
      <c r="F37" s="162" t="s">
        <v>84</v>
      </c>
      <c r="G37" s="163">
        <v>1.0309999999999999</v>
      </c>
      <c r="H37" s="164">
        <f>更新チェックシート!C12</f>
        <v>0.998</v>
      </c>
      <c r="I37" s="163" t="s">
        <v>7</v>
      </c>
      <c r="J37" s="165" t="s">
        <v>85</v>
      </c>
      <c r="K37" s="122" t="s">
        <v>9</v>
      </c>
      <c r="L37" s="151" t="str">
        <f>IF(B37="","",(B37+D37)*G37*H37*(3/4))</f>
        <v/>
      </c>
      <c r="M37" s="149" t="s">
        <v>45</v>
      </c>
    </row>
    <row r="38" spans="1:15" ht="15.75" customHeight="1">
      <c r="A38" s="160"/>
      <c r="B38" s="166"/>
      <c r="C38" s="122"/>
      <c r="D38" s="166"/>
      <c r="E38" s="166"/>
      <c r="F38" s="167"/>
      <c r="H38" s="122"/>
      <c r="J38" s="122"/>
      <c r="K38" s="122"/>
      <c r="L38" s="168" t="s">
        <v>54</v>
      </c>
      <c r="M38" s="149"/>
    </row>
    <row r="39" spans="1:15" ht="21" customHeight="1">
      <c r="A39" s="160"/>
      <c r="B39" s="166"/>
      <c r="C39" s="122"/>
      <c r="D39" s="166"/>
      <c r="E39" s="166"/>
      <c r="F39" s="167"/>
      <c r="H39" s="122"/>
      <c r="J39" s="122"/>
      <c r="K39" s="122" t="s">
        <v>61</v>
      </c>
      <c r="L39" s="169" t="str">
        <f>IF(L37="","",ROUND(L37,-2)/10000)</f>
        <v/>
      </c>
      <c r="M39" s="121" t="s">
        <v>6</v>
      </c>
    </row>
    <row r="40" spans="1:15" ht="12.75" customHeight="1"/>
    <row r="41" spans="1:15">
      <c r="B41" s="147" t="s">
        <v>126</v>
      </c>
      <c r="E41" s="122" t="s">
        <v>111</v>
      </c>
      <c r="H41" s="122" t="s">
        <v>81</v>
      </c>
      <c r="K41" s="170"/>
      <c r="L41" s="171" t="s">
        <v>68</v>
      </c>
    </row>
    <row r="42" spans="1:15" ht="21" customHeight="1">
      <c r="B42" s="172" t="str">
        <f>L39</f>
        <v/>
      </c>
      <c r="C42" s="132" t="s">
        <v>6</v>
      </c>
      <c r="D42" s="122" t="s">
        <v>67</v>
      </c>
      <c r="E42" s="121">
        <f>更新チェックシート!B25</f>
        <v>87</v>
      </c>
      <c r="F42" s="121" t="s">
        <v>59</v>
      </c>
      <c r="G42" s="122" t="s">
        <v>60</v>
      </c>
      <c r="H42" s="150"/>
      <c r="I42" s="132" t="s">
        <v>11</v>
      </c>
      <c r="J42" s="122" t="s">
        <v>75</v>
      </c>
      <c r="K42" s="122" t="s">
        <v>9</v>
      </c>
      <c r="L42" s="202" t="str">
        <f>IFERROR(B42*(E42-H42),"")</f>
        <v/>
      </c>
      <c r="M42" s="121" t="s">
        <v>6</v>
      </c>
    </row>
    <row r="43" spans="1:15" ht="10.5" customHeight="1">
      <c r="L43" s="144"/>
    </row>
    <row r="44" spans="1:15">
      <c r="A44" s="219" t="s">
        <v>3</v>
      </c>
    </row>
    <row r="45" spans="1:15" s="159" customFormat="1">
      <c r="D45" s="159" t="s">
        <v>64</v>
      </c>
      <c r="E45" s="158"/>
    </row>
    <row r="46" spans="1:15" s="173" customFormat="1" ht="12.75" customHeight="1">
      <c r="E46" s="174">
        <f>更新チェックシート!I16</f>
        <v>40</v>
      </c>
      <c r="F46" s="173" t="s">
        <v>98</v>
      </c>
    </row>
    <row r="47" spans="1:15" ht="21" customHeight="1">
      <c r="B47" s="175">
        <f>更新チェックシート!I15</f>
        <v>584500</v>
      </c>
      <c r="C47" s="149" t="s">
        <v>45</v>
      </c>
      <c r="D47" s="122" t="s">
        <v>7</v>
      </c>
      <c r="E47" s="150"/>
      <c r="F47" s="132" t="s">
        <v>8</v>
      </c>
      <c r="G47" s="122" t="s">
        <v>9</v>
      </c>
      <c r="H47" s="203" t="str">
        <f>IF(E47="","",B47*E47/10000)</f>
        <v/>
      </c>
      <c r="I47" s="149" t="s">
        <v>6</v>
      </c>
      <c r="J47" s="144" t="s">
        <v>69</v>
      </c>
    </row>
    <row r="48" spans="1:15">
      <c r="A48" s="149"/>
      <c r="B48" s="149"/>
      <c r="C48" s="149"/>
      <c r="D48" s="177"/>
      <c r="E48" s="149"/>
      <c r="F48" s="149"/>
      <c r="G48" s="149"/>
      <c r="H48" s="149"/>
      <c r="I48" s="149"/>
      <c r="J48" s="149"/>
    </row>
    <row r="49" spans="1:13" ht="15" customHeight="1">
      <c r="A49" s="178" t="s">
        <v>86</v>
      </c>
      <c r="H49" s="136"/>
      <c r="L49" s="179" t="s">
        <v>102</v>
      </c>
      <c r="M49" s="180">
        <f>更新チェックシート!B25</f>
        <v>87</v>
      </c>
    </row>
    <row r="50" spans="1:13" ht="21" customHeight="1">
      <c r="B50" s="121" t="s">
        <v>4</v>
      </c>
      <c r="H50" s="207" t="str">
        <f>IF(J21="","",J21+L42+H47)</f>
        <v/>
      </c>
      <c r="I50" s="149" t="s">
        <v>6</v>
      </c>
      <c r="J50" s="144" t="s">
        <v>112</v>
      </c>
    </row>
    <row r="51" spans="1:13" ht="10.5" customHeight="1">
      <c r="H51" s="136"/>
    </row>
    <row r="52" spans="1:13" ht="21" customHeight="1">
      <c r="B52" s="121" t="s">
        <v>5</v>
      </c>
      <c r="H52" s="176" t="str">
        <f>IF(AND(J21="",H42&gt;=30),L42+H47,"")</f>
        <v/>
      </c>
      <c r="I52" s="149" t="s">
        <v>6</v>
      </c>
      <c r="J52" s="144" t="s">
        <v>113</v>
      </c>
    </row>
    <row r="53" spans="1:13">
      <c r="B53" s="211" t="s">
        <v>87</v>
      </c>
      <c r="H53" s="181"/>
      <c r="I53" s="149"/>
    </row>
    <row r="54" spans="1:13" ht="21" customHeight="1">
      <c r="B54" s="121" t="s">
        <v>130</v>
      </c>
      <c r="H54" s="176" t="str">
        <f>IF(H42="","",IF(AND(J21="",H42&lt;30),B42*5,""))</f>
        <v/>
      </c>
      <c r="I54" s="149" t="s">
        <v>6</v>
      </c>
      <c r="J54" s="144" t="s">
        <v>114</v>
      </c>
    </row>
    <row r="55" spans="1:13">
      <c r="B55" s="211" t="s">
        <v>88</v>
      </c>
      <c r="H55" s="181"/>
      <c r="I55" s="149"/>
      <c r="J55" s="144"/>
    </row>
    <row r="56" spans="1:13" s="132" customFormat="1" ht="9.75" customHeight="1">
      <c r="D56" s="134"/>
      <c r="H56" s="181"/>
      <c r="J56" s="182"/>
    </row>
    <row r="57" spans="1:13" ht="16.5">
      <c r="A57" s="220" t="s">
        <v>122</v>
      </c>
    </row>
    <row r="58" spans="1:13" ht="6" customHeight="1">
      <c r="A58" s="216"/>
    </row>
    <row r="59" spans="1:13">
      <c r="A59" s="219" t="s">
        <v>12</v>
      </c>
    </row>
    <row r="60" spans="1:13">
      <c r="A60" s="219" t="s">
        <v>18</v>
      </c>
      <c r="D60" s="121"/>
      <c r="G60" s="122" t="s">
        <v>81</v>
      </c>
    </row>
    <row r="61" spans="1:13">
      <c r="B61" s="122" t="s">
        <v>73</v>
      </c>
      <c r="E61" s="183">
        <f>更新チェックシート!B25</f>
        <v>87</v>
      </c>
      <c r="F61" s="122" t="s">
        <v>110</v>
      </c>
      <c r="G61" s="184" t="str">
        <f>IF(H42="","",H42)</f>
        <v/>
      </c>
      <c r="H61" s="121" t="s">
        <v>11</v>
      </c>
    </row>
    <row r="62" spans="1:13" ht="21" customHeight="1">
      <c r="B62" s="150"/>
      <c r="C62" s="132" t="s">
        <v>6</v>
      </c>
      <c r="D62" s="122" t="s">
        <v>7</v>
      </c>
      <c r="E62" s="122">
        <v>0.5</v>
      </c>
      <c r="F62" s="121" t="s">
        <v>7</v>
      </c>
      <c r="G62" s="185" t="str">
        <f>IF(H42="","",E61-G61)</f>
        <v/>
      </c>
      <c r="H62" s="132" t="s">
        <v>8</v>
      </c>
      <c r="I62" s="122" t="s">
        <v>9</v>
      </c>
      <c r="J62" s="186" t="str">
        <f>IF(B62="","",B62*E62*G62)</f>
        <v/>
      </c>
      <c r="K62" s="149" t="s">
        <v>6</v>
      </c>
    </row>
    <row r="63" spans="1:13" ht="6" customHeight="1">
      <c r="C63" s="136"/>
      <c r="H63" s="136"/>
      <c r="I63" s="122"/>
      <c r="J63" s="187"/>
    </row>
    <row r="64" spans="1:13">
      <c r="A64" s="219" t="s">
        <v>20</v>
      </c>
      <c r="C64" s="136"/>
      <c r="H64" s="136"/>
      <c r="I64" s="122"/>
      <c r="J64" s="187"/>
    </row>
    <row r="65" spans="1:12">
      <c r="B65" s="122" t="s">
        <v>73</v>
      </c>
      <c r="C65" s="136"/>
      <c r="G65" s="121" t="s">
        <v>19</v>
      </c>
      <c r="H65" s="136"/>
      <c r="I65" s="122"/>
      <c r="J65" s="187"/>
    </row>
    <row r="66" spans="1:12" ht="21" customHeight="1">
      <c r="B66" s="169" t="str">
        <f>IF(B62="","",B62)</f>
        <v/>
      </c>
      <c r="C66" s="132" t="s">
        <v>6</v>
      </c>
      <c r="D66" s="122" t="s">
        <v>7</v>
      </c>
      <c r="E66" s="122">
        <v>0.2</v>
      </c>
      <c r="F66" s="121" t="s">
        <v>7</v>
      </c>
      <c r="G66" s="150"/>
      <c r="H66" s="132" t="s">
        <v>8</v>
      </c>
      <c r="I66" s="122" t="s">
        <v>9</v>
      </c>
      <c r="J66" s="186" t="str">
        <f>IF(B66="","",B66*E66*G66)</f>
        <v/>
      </c>
      <c r="K66" s="149" t="s">
        <v>6</v>
      </c>
    </row>
    <row r="67" spans="1:12" ht="6" customHeight="1">
      <c r="B67" s="149"/>
      <c r="C67" s="149"/>
      <c r="E67" s="122"/>
      <c r="G67" s="149"/>
      <c r="H67" s="149"/>
      <c r="I67" s="122"/>
      <c r="J67" s="188"/>
      <c r="K67" s="149"/>
    </row>
    <row r="68" spans="1:12">
      <c r="A68" s="219" t="s">
        <v>24</v>
      </c>
      <c r="I68" s="122"/>
      <c r="J68" s="187"/>
      <c r="L68" s="136"/>
    </row>
    <row r="69" spans="1:12">
      <c r="B69" s="121" t="s">
        <v>22</v>
      </c>
      <c r="E69" s="121" t="s">
        <v>21</v>
      </c>
      <c r="I69" s="122"/>
      <c r="J69" s="187"/>
    </row>
    <row r="70" spans="1:12" ht="21" customHeight="1">
      <c r="B70" s="150"/>
      <c r="C70" s="121" t="s">
        <v>23</v>
      </c>
      <c r="E70" s="226"/>
      <c r="F70" s="227"/>
      <c r="G70" s="227"/>
      <c r="H70" s="228"/>
      <c r="I70" s="122" t="s">
        <v>9</v>
      </c>
      <c r="J70" s="189"/>
      <c r="K70" s="132" t="s">
        <v>6</v>
      </c>
    </row>
    <row r="71" spans="1:12" ht="6" customHeight="1">
      <c r="I71" s="122"/>
      <c r="J71" s="188"/>
      <c r="K71" s="132"/>
    </row>
    <row r="72" spans="1:12" ht="21" customHeight="1">
      <c r="B72" s="150"/>
      <c r="C72" s="121" t="s">
        <v>23</v>
      </c>
      <c r="E72" s="226"/>
      <c r="F72" s="227"/>
      <c r="G72" s="227"/>
      <c r="H72" s="228"/>
      <c r="I72" s="122" t="s">
        <v>9</v>
      </c>
      <c r="J72" s="189"/>
      <c r="K72" s="132" t="s">
        <v>6</v>
      </c>
    </row>
    <row r="73" spans="1:12" ht="6" customHeight="1">
      <c r="I73" s="122"/>
      <c r="J73" s="188"/>
      <c r="K73" s="132"/>
    </row>
    <row r="74" spans="1:12" ht="21" customHeight="1">
      <c r="B74" s="150"/>
      <c r="C74" s="121" t="s">
        <v>23</v>
      </c>
      <c r="E74" s="226"/>
      <c r="F74" s="227"/>
      <c r="G74" s="227"/>
      <c r="H74" s="228"/>
      <c r="I74" s="122" t="s">
        <v>9</v>
      </c>
      <c r="J74" s="189"/>
      <c r="K74" s="132" t="s">
        <v>6</v>
      </c>
    </row>
    <row r="75" spans="1:12" ht="6" customHeight="1">
      <c r="I75" s="122"/>
      <c r="J75" s="187"/>
    </row>
    <row r="76" spans="1:12">
      <c r="A76" s="219" t="s">
        <v>25</v>
      </c>
      <c r="B76" s="127"/>
      <c r="I76" s="122"/>
      <c r="J76" s="187"/>
    </row>
    <row r="77" spans="1:12" ht="21" customHeight="1">
      <c r="A77" s="128"/>
      <c r="D77" s="150"/>
      <c r="E77" s="132" t="s">
        <v>6</v>
      </c>
      <c r="F77" s="177" t="s">
        <v>7</v>
      </c>
      <c r="G77" s="150"/>
      <c r="H77" s="132" t="s">
        <v>26</v>
      </c>
      <c r="I77" s="177" t="s">
        <v>9</v>
      </c>
      <c r="J77" s="186" t="str">
        <f>IF(D77="","",D77*G77)</f>
        <v/>
      </c>
      <c r="K77" s="149" t="s">
        <v>6</v>
      </c>
    </row>
    <row r="78" spans="1:12" ht="10.5" customHeight="1">
      <c r="D78" s="177"/>
      <c r="E78" s="149"/>
      <c r="F78" s="149"/>
      <c r="G78" s="149"/>
      <c r="H78" s="149"/>
      <c r="I78" s="149"/>
      <c r="J78" s="188"/>
      <c r="K78" s="149"/>
    </row>
    <row r="79" spans="1:12">
      <c r="A79" s="219" t="s">
        <v>135</v>
      </c>
      <c r="D79" s="121" t="s">
        <v>28</v>
      </c>
      <c r="G79" s="136"/>
      <c r="J79" s="187"/>
    </row>
    <row r="80" spans="1:12" ht="21" customHeight="1">
      <c r="D80" s="226"/>
      <c r="E80" s="227"/>
      <c r="F80" s="227"/>
      <c r="G80" s="227"/>
      <c r="H80" s="228"/>
      <c r="I80" s="122" t="s">
        <v>9</v>
      </c>
      <c r="J80" s="189"/>
      <c r="K80" s="132" t="s">
        <v>6</v>
      </c>
    </row>
    <row r="81" spans="1:16" ht="6" customHeight="1">
      <c r="A81" s="121" t="s">
        <v>13</v>
      </c>
      <c r="J81" s="188"/>
      <c r="K81" s="132"/>
    </row>
    <row r="82" spans="1:16">
      <c r="A82" s="219" t="s">
        <v>134</v>
      </c>
      <c r="D82" s="121" t="s">
        <v>14</v>
      </c>
      <c r="J82" s="188"/>
      <c r="K82" s="132"/>
    </row>
    <row r="83" spans="1:16" ht="21" customHeight="1">
      <c r="D83" s="226"/>
      <c r="E83" s="227"/>
      <c r="F83" s="227"/>
      <c r="G83" s="227"/>
      <c r="H83" s="228"/>
      <c r="I83" s="122" t="s">
        <v>9</v>
      </c>
      <c r="J83" s="189"/>
      <c r="K83" s="132" t="s">
        <v>6</v>
      </c>
    </row>
    <row r="84" spans="1:16" ht="6" customHeight="1" thickBot="1">
      <c r="A84" s="140"/>
      <c r="B84" s="140"/>
      <c r="C84" s="140"/>
      <c r="D84" s="141"/>
      <c r="E84" s="140"/>
      <c r="F84" s="140"/>
      <c r="G84" s="140"/>
      <c r="H84" s="140"/>
      <c r="I84" s="140"/>
      <c r="J84" s="190"/>
      <c r="K84" s="191"/>
      <c r="L84" s="140"/>
    </row>
    <row r="85" spans="1:16" ht="6" customHeight="1">
      <c r="A85" s="149"/>
      <c r="B85" s="149"/>
      <c r="C85" s="149"/>
      <c r="D85" s="177"/>
      <c r="E85" s="149"/>
      <c r="F85" s="149"/>
      <c r="G85" s="149"/>
      <c r="H85" s="149"/>
      <c r="I85" s="149"/>
      <c r="J85" s="188"/>
      <c r="K85" s="132"/>
      <c r="L85" s="149"/>
    </row>
    <row r="86" spans="1:16" ht="21" customHeight="1">
      <c r="H86" s="121" t="s">
        <v>35</v>
      </c>
      <c r="J86" s="176" t="str">
        <f>IF(SUM(J62,J66,J70,J72,J74,J77,J80,J83)=0,"",SUM(J62,J66,J70,J72,J74,J77,J80,J83))</f>
        <v/>
      </c>
      <c r="K86" s="132" t="s">
        <v>6</v>
      </c>
      <c r="L86" s="144" t="s">
        <v>37</v>
      </c>
    </row>
    <row r="87" spans="1:16">
      <c r="A87" s="219" t="s">
        <v>15</v>
      </c>
      <c r="J87" s="149"/>
      <c r="K87" s="132"/>
    </row>
    <row r="88" spans="1:16" ht="21" customHeight="1">
      <c r="A88" s="121" t="s">
        <v>115</v>
      </c>
      <c r="J88" s="192" t="str">
        <f>IF(H42="","",SUM(H50,H52,H54))</f>
        <v/>
      </c>
      <c r="K88" s="132" t="s">
        <v>6</v>
      </c>
    </row>
    <row r="89" spans="1:16" ht="6" customHeight="1">
      <c r="J89" s="181"/>
      <c r="K89" s="132"/>
    </row>
    <row r="90" spans="1:16" ht="21" customHeight="1">
      <c r="A90" s="121" t="s">
        <v>30</v>
      </c>
      <c r="J90" s="189"/>
      <c r="K90" s="132" t="s">
        <v>6</v>
      </c>
    </row>
    <row r="91" spans="1:16">
      <c r="C91" s="122" t="s">
        <v>31</v>
      </c>
      <c r="G91" s="122" t="s">
        <v>33</v>
      </c>
      <c r="J91" s="149"/>
      <c r="K91" s="132"/>
    </row>
    <row r="92" spans="1:16" ht="21" customHeight="1">
      <c r="A92" s="121" t="s">
        <v>32</v>
      </c>
      <c r="C92" s="150"/>
      <c r="D92" s="132" t="s">
        <v>6</v>
      </c>
      <c r="E92" s="177" t="s">
        <v>7</v>
      </c>
      <c r="F92" s="149"/>
      <c r="G92" s="150"/>
      <c r="H92" s="132" t="s">
        <v>8</v>
      </c>
      <c r="I92" s="177" t="s">
        <v>9</v>
      </c>
      <c r="J92" s="186" t="str">
        <f>IF(C92="","",C92*G92)</f>
        <v/>
      </c>
      <c r="K92" s="132" t="s">
        <v>6</v>
      </c>
    </row>
    <row r="93" spans="1:16" ht="6" customHeight="1">
      <c r="J93" s="149"/>
      <c r="K93" s="132"/>
    </row>
    <row r="94" spans="1:16" ht="15" customHeight="1">
      <c r="A94" s="121" t="s">
        <v>71</v>
      </c>
      <c r="J94" s="149"/>
      <c r="K94" s="132"/>
    </row>
    <row r="95" spans="1:16">
      <c r="D95" s="122" t="s">
        <v>79</v>
      </c>
      <c r="G95" s="193">
        <f>更新チェックシート!B25</f>
        <v>87</v>
      </c>
      <c r="H95" s="121" t="s">
        <v>99</v>
      </c>
      <c r="J95" s="149"/>
      <c r="K95" s="132"/>
    </row>
    <row r="96" spans="1:16" ht="21" customHeight="1">
      <c r="B96" s="175">
        <f>C9</f>
        <v>779300</v>
      </c>
      <c r="C96" s="121" t="s">
        <v>77</v>
      </c>
      <c r="D96" s="150"/>
      <c r="E96" s="121" t="s">
        <v>72</v>
      </c>
      <c r="G96" s="122" t="s">
        <v>7</v>
      </c>
      <c r="H96" s="194">
        <f>G95-65</f>
        <v>22</v>
      </c>
      <c r="I96" s="177" t="s">
        <v>9</v>
      </c>
      <c r="J96" s="186" t="str">
        <f>IF(D96="","",B96*(D96/480)*H96/10000)</f>
        <v/>
      </c>
      <c r="K96" s="132" t="s">
        <v>6</v>
      </c>
      <c r="P96" s="144"/>
    </row>
    <row r="97" spans="1:12" ht="15.75" customHeight="1">
      <c r="C97" s="146" t="s">
        <v>78</v>
      </c>
      <c r="J97" s="149"/>
      <c r="K97" s="132"/>
    </row>
    <row r="98" spans="1:12" ht="15.75" customHeight="1">
      <c r="A98" s="121" t="s">
        <v>131</v>
      </c>
      <c r="C98" s="208"/>
      <c r="D98" s="143"/>
      <c r="J98" s="149"/>
      <c r="K98" s="132"/>
    </row>
    <row r="99" spans="1:12" ht="13.5" customHeight="1">
      <c r="C99" s="195"/>
      <c r="D99" s="121"/>
      <c r="G99" s="193">
        <f>更新チェックシート!B25</f>
        <v>87</v>
      </c>
      <c r="H99" s="121" t="s">
        <v>99</v>
      </c>
      <c r="J99" s="149"/>
      <c r="K99" s="132"/>
    </row>
    <row r="100" spans="1:12" ht="21" customHeight="1">
      <c r="C100" s="195"/>
      <c r="D100" s="196"/>
      <c r="E100" s="121" t="s">
        <v>6</v>
      </c>
      <c r="G100" s="122" t="s">
        <v>7</v>
      </c>
      <c r="H100" s="194">
        <f>G99-65</f>
        <v>22</v>
      </c>
      <c r="I100" s="177" t="s">
        <v>9</v>
      </c>
      <c r="J100" s="186" t="str">
        <f>IF(D100="","",D100*H100)</f>
        <v/>
      </c>
      <c r="K100" s="132" t="s">
        <v>6</v>
      </c>
    </row>
    <row r="101" spans="1:12" ht="6" customHeight="1">
      <c r="C101" s="195"/>
      <c r="D101" s="134"/>
      <c r="G101" s="122"/>
      <c r="H101" s="122"/>
      <c r="I101" s="177"/>
      <c r="J101" s="188"/>
      <c r="K101" s="132"/>
    </row>
    <row r="102" spans="1:12">
      <c r="D102" s="121" t="s">
        <v>16</v>
      </c>
      <c r="J102" s="188"/>
      <c r="K102" s="132"/>
    </row>
    <row r="103" spans="1:12" ht="21" customHeight="1">
      <c r="A103" s="121" t="s">
        <v>34</v>
      </c>
      <c r="D103" s="226"/>
      <c r="E103" s="227"/>
      <c r="F103" s="227"/>
      <c r="G103" s="227"/>
      <c r="H103" s="228"/>
      <c r="I103" s="122" t="s">
        <v>9</v>
      </c>
      <c r="J103" s="189"/>
      <c r="K103" s="132" t="s">
        <v>6</v>
      </c>
    </row>
    <row r="104" spans="1:12" ht="4.5" customHeight="1">
      <c r="J104" s="188"/>
      <c r="K104" s="149"/>
    </row>
    <row r="105" spans="1:12" ht="21" customHeight="1">
      <c r="A105" s="121" t="s">
        <v>38</v>
      </c>
      <c r="J105" s="189"/>
      <c r="K105" s="132" t="s">
        <v>6</v>
      </c>
    </row>
    <row r="106" spans="1:12" ht="10.5" customHeight="1" thickBot="1">
      <c r="A106" s="140"/>
      <c r="B106" s="140"/>
      <c r="C106" s="140"/>
      <c r="D106" s="141"/>
      <c r="E106" s="140"/>
      <c r="F106" s="140"/>
      <c r="G106" s="140"/>
      <c r="H106" s="140"/>
      <c r="I106" s="140"/>
      <c r="J106" s="190"/>
      <c r="K106" s="140"/>
      <c r="L106" s="140"/>
    </row>
    <row r="107" spans="1:12" ht="7.5" customHeight="1">
      <c r="J107" s="188"/>
      <c r="K107" s="149"/>
    </row>
    <row r="108" spans="1:12" ht="21" customHeight="1">
      <c r="H108" s="121" t="s">
        <v>40</v>
      </c>
      <c r="J108" s="176" t="str">
        <f>IF(SUM(J88,J90,J92,J96,J100,J103,J105)=0,"",SUM(J88,J90,J92,J96,J100,J103,J105))</f>
        <v/>
      </c>
      <c r="K108" s="132" t="s">
        <v>6</v>
      </c>
      <c r="L108" s="144" t="s">
        <v>36</v>
      </c>
    </row>
    <row r="109" spans="1:12" ht="9.75" customHeight="1">
      <c r="J109" s="197"/>
      <c r="K109" s="149"/>
    </row>
    <row r="110" spans="1:12" ht="21" customHeight="1">
      <c r="A110" s="198" t="s">
        <v>39</v>
      </c>
      <c r="F110" s="121" t="s">
        <v>41</v>
      </c>
      <c r="J110" s="214" t="str">
        <f>IF(J86="","",J86-J108)</f>
        <v/>
      </c>
      <c r="K110" s="132" t="s">
        <v>6</v>
      </c>
    </row>
    <row r="111" spans="1:12">
      <c r="J111" s="188"/>
      <c r="K111" s="149"/>
    </row>
    <row r="112" spans="1:12">
      <c r="A112" s="121" t="str">
        <f>更新チェックシート!B26</f>
        <v>※１ 女性の平均寿命・・・厚生労働省　平成27年度簡易生命表より</v>
      </c>
      <c r="J112" s="188"/>
      <c r="K112" s="149"/>
    </row>
    <row r="113" spans="1:13" ht="18" customHeight="1">
      <c r="J113" s="188"/>
      <c r="K113" s="149"/>
      <c r="M113" s="199"/>
    </row>
    <row r="114" spans="1:13" s="205" customFormat="1" ht="11.25" customHeight="1">
      <c r="A114" s="212" t="s">
        <v>129</v>
      </c>
      <c r="B114" s="213" t="s">
        <v>132</v>
      </c>
      <c r="C114" s="204"/>
      <c r="F114" s="206"/>
    </row>
    <row r="115" spans="1:13" s="205" customFormat="1" ht="11.25" customHeight="1">
      <c r="A115" s="212"/>
      <c r="B115" s="212" t="s">
        <v>133</v>
      </c>
      <c r="C115" s="204"/>
      <c r="F115" s="206"/>
    </row>
    <row r="116" spans="1:13" s="205" customFormat="1" ht="11.25" customHeight="1">
      <c r="A116" s="212"/>
      <c r="B116" s="213" t="s">
        <v>136</v>
      </c>
      <c r="F116" s="206"/>
    </row>
    <row r="117" spans="1:13" ht="11.25" customHeight="1"/>
  </sheetData>
  <sheetProtection password="DE17" sheet="1" objects="1" scenarios="1"/>
  <mergeCells count="12">
    <mergeCell ref="E74:H74"/>
    <mergeCell ref="D80:H80"/>
    <mergeCell ref="D83:H83"/>
    <mergeCell ref="D103:H103"/>
    <mergeCell ref="E70:H70"/>
    <mergeCell ref="E72:H72"/>
    <mergeCell ref="D37:E37"/>
    <mergeCell ref="C9:D9"/>
    <mergeCell ref="E9:G9"/>
    <mergeCell ref="I9:J9"/>
    <mergeCell ref="K9:L9"/>
    <mergeCell ref="D36:E36"/>
  </mergeCells>
  <phoneticPr fontId="5"/>
  <pageMargins left="0.43" right="0.31" top="0.78" bottom="0.82" header="0.37" footer="0.54"/>
  <pageSetup paperSize="9" scale="95" orientation="portrait" horizontalDpi="4294967293" verticalDpi="4294967293" r:id="rId1"/>
  <headerFooter alignWithMargins="0">
    <oddHeader>&amp;A</oddHeader>
    <oddFooter>&amp;P ページ</oddFooter>
  </headerFooter>
  <rowBreaks count="1" manualBreakCount="1">
    <brk id="5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election activeCell="H34" sqref="H34"/>
    </sheetView>
  </sheetViews>
  <sheetFormatPr defaultColWidth="9.1796875" defaultRowHeight="13"/>
  <cols>
    <col min="1" max="1" width="2.81640625" style="21" customWidth="1"/>
    <col min="2" max="2" width="11" style="21" customWidth="1"/>
    <col min="3" max="3" width="5.81640625" style="21" customWidth="1"/>
    <col min="4" max="4" width="7.7265625" style="22" customWidth="1"/>
    <col min="5" max="5" width="6.81640625" style="21" customWidth="1"/>
    <col min="6" max="6" width="6.453125" style="21" customWidth="1"/>
    <col min="7" max="7" width="9" style="21" customWidth="1"/>
    <col min="8" max="8" width="13.453125" style="21" customWidth="1"/>
    <col min="9" max="9" width="5.453125" style="21" customWidth="1"/>
    <col min="10" max="10" width="11.7265625" style="21" customWidth="1"/>
    <col min="11" max="11" width="5.1796875" style="21" customWidth="1"/>
    <col min="12" max="12" width="16.7265625" style="21" bestFit="1" customWidth="1"/>
    <col min="13" max="13" width="7.453125" style="21" customWidth="1"/>
    <col min="14" max="16384" width="9.1796875" style="21"/>
  </cols>
  <sheetData>
    <row r="1" spans="1:12" ht="25.5" customHeight="1">
      <c r="A1" s="91" t="s">
        <v>116</v>
      </c>
    </row>
    <row r="2" spans="1:12" ht="9.75" customHeight="1">
      <c r="A2" s="90"/>
    </row>
    <row r="3" spans="1:12" ht="14">
      <c r="A3" s="92" t="str">
        <f>更新チェックシート!A9</f>
        <v>遺族年金はいくらもらえる？　（平成29年度価格）</v>
      </c>
    </row>
    <row r="4" spans="1:12" ht="6.75" customHeight="1">
      <c r="A4" s="24"/>
      <c r="B4" s="25"/>
      <c r="C4" s="25"/>
      <c r="D4" s="26"/>
      <c r="E4" s="25"/>
      <c r="F4" s="25"/>
      <c r="G4" s="25"/>
      <c r="H4" s="25"/>
    </row>
    <row r="5" spans="1:12">
      <c r="A5" s="93" t="s">
        <v>117</v>
      </c>
      <c r="B5" s="27"/>
      <c r="C5" s="93" t="s">
        <v>76</v>
      </c>
      <c r="D5" s="26"/>
      <c r="E5" s="25"/>
      <c r="F5" s="25"/>
      <c r="G5" s="25"/>
      <c r="H5" s="25"/>
    </row>
    <row r="6" spans="1:12" ht="9" customHeight="1"/>
    <row r="7" spans="1:12">
      <c r="A7" s="94" t="s">
        <v>0</v>
      </c>
    </row>
    <row r="8" spans="1:12" ht="3.75" customHeight="1"/>
    <row r="9" spans="1:12" ht="15" customHeight="1">
      <c r="A9" s="28"/>
      <c r="B9" s="110" t="str">
        <f>更新チェックシート!B15</f>
        <v>年金額</v>
      </c>
      <c r="C9" s="230">
        <f>更新チェックシート!C15</f>
        <v>779300</v>
      </c>
      <c r="D9" s="230"/>
      <c r="E9" s="229" t="s">
        <v>82</v>
      </c>
      <c r="F9" s="229"/>
      <c r="G9" s="229"/>
      <c r="H9" s="111">
        <f>更新チェックシート!E15</f>
        <v>224300</v>
      </c>
      <c r="I9" s="229" t="s">
        <v>83</v>
      </c>
      <c r="J9" s="229"/>
      <c r="K9" s="230">
        <f>更新チェックシート!G15</f>
        <v>74800</v>
      </c>
      <c r="L9" s="230"/>
    </row>
    <row r="10" spans="1:12" s="34" customFormat="1" ht="7.5" customHeight="1">
      <c r="A10" s="29"/>
      <c r="B10" s="30"/>
      <c r="C10" s="31"/>
      <c r="D10" s="31"/>
      <c r="E10" s="32"/>
      <c r="F10" s="32"/>
      <c r="G10" s="32"/>
      <c r="H10" s="33"/>
      <c r="I10" s="32"/>
      <c r="J10" s="32"/>
      <c r="K10" s="31"/>
      <c r="L10" s="31"/>
    </row>
    <row r="11" spans="1:12">
      <c r="A11" s="21" t="s">
        <v>42</v>
      </c>
    </row>
    <row r="12" spans="1:12" ht="21" customHeight="1">
      <c r="B12" s="35">
        <f>C9+H9*2+K9</f>
        <v>1302700</v>
      </c>
      <c r="C12" s="21" t="s">
        <v>45</v>
      </c>
      <c r="D12" s="22" t="s">
        <v>7</v>
      </c>
      <c r="E12" s="36"/>
      <c r="F12" s="30" t="s">
        <v>8</v>
      </c>
      <c r="G12" s="22" t="s">
        <v>9</v>
      </c>
      <c r="H12" s="37" t="str">
        <f>IF(E12="","",B12*E12)</f>
        <v/>
      </c>
      <c r="I12" s="30" t="s">
        <v>45</v>
      </c>
    </row>
    <row r="13" spans="1:12" ht="10.5" customHeight="1">
      <c r="F13" s="34"/>
      <c r="G13" s="22"/>
      <c r="H13" s="35"/>
    </row>
    <row r="14" spans="1:12">
      <c r="A14" s="21" t="s">
        <v>43</v>
      </c>
      <c r="F14" s="34"/>
      <c r="G14" s="22"/>
      <c r="H14" s="35"/>
    </row>
    <row r="15" spans="1:12" ht="21" customHeight="1">
      <c r="B15" s="35">
        <f>C9+H9*2</f>
        <v>1227900</v>
      </c>
      <c r="C15" s="21" t="s">
        <v>45</v>
      </c>
      <c r="D15" s="22" t="s">
        <v>7</v>
      </c>
      <c r="E15" s="36"/>
      <c r="F15" s="30" t="s">
        <v>8</v>
      </c>
      <c r="G15" s="22" t="s">
        <v>9</v>
      </c>
      <c r="H15" s="37" t="str">
        <f>IF(E15="","",B15*E15)</f>
        <v/>
      </c>
      <c r="I15" s="30" t="s">
        <v>45</v>
      </c>
    </row>
    <row r="16" spans="1:12" ht="10.5" customHeight="1">
      <c r="F16" s="34"/>
      <c r="G16" s="22"/>
      <c r="H16" s="35"/>
    </row>
    <row r="17" spans="1:13">
      <c r="A17" s="21" t="s">
        <v>44</v>
      </c>
      <c r="F17" s="34"/>
      <c r="G17" s="22"/>
      <c r="H17" s="35"/>
    </row>
    <row r="18" spans="1:13" ht="21" customHeight="1">
      <c r="B18" s="35">
        <f>C9+H9</f>
        <v>1003600</v>
      </c>
      <c r="C18" s="21" t="s">
        <v>45</v>
      </c>
      <c r="D18" s="22" t="s">
        <v>7</v>
      </c>
      <c r="E18" s="36"/>
      <c r="F18" s="30" t="s">
        <v>8</v>
      </c>
      <c r="G18" s="22" t="s">
        <v>9</v>
      </c>
      <c r="H18" s="37" t="str">
        <f>IF(E18="","",B18*E18)</f>
        <v/>
      </c>
      <c r="I18" s="30" t="s">
        <v>45</v>
      </c>
    </row>
    <row r="19" spans="1:13" ht="7.5" customHeight="1" thickBot="1">
      <c r="A19" s="38"/>
      <c r="B19" s="38"/>
      <c r="C19" s="38"/>
      <c r="D19" s="39"/>
      <c r="E19" s="38"/>
      <c r="F19" s="38"/>
      <c r="G19" s="38"/>
      <c r="H19" s="40"/>
      <c r="I19" s="38"/>
      <c r="J19" s="38"/>
    </row>
    <row r="20" spans="1:13" ht="7.5" customHeight="1">
      <c r="H20" s="35"/>
    </row>
    <row r="21" spans="1:13" ht="21" customHeight="1">
      <c r="C21" s="21" t="s">
        <v>10</v>
      </c>
      <c r="D21" s="41" t="s">
        <v>1</v>
      </c>
      <c r="F21" s="42"/>
      <c r="H21" s="37" t="str">
        <f>IF(SUM(H12,H15,H18)=0,"",SUM(H12,H15,H18))</f>
        <v/>
      </c>
      <c r="I21" s="30" t="s">
        <v>66</v>
      </c>
      <c r="J21" s="103" t="str">
        <f>IF(H21="","",H21/10000)</f>
        <v/>
      </c>
      <c r="K21" s="21" t="s">
        <v>6</v>
      </c>
      <c r="L21" s="42" t="s">
        <v>70</v>
      </c>
    </row>
    <row r="22" spans="1:13">
      <c r="C22" s="21" t="s">
        <v>101</v>
      </c>
      <c r="H22" s="43">
        <f>更新チェックシート!G15</f>
        <v>74800</v>
      </c>
      <c r="I22" s="41" t="s">
        <v>100</v>
      </c>
    </row>
    <row r="23" spans="1:13" ht="7.5" customHeight="1"/>
    <row r="24" spans="1:13">
      <c r="A24" s="94" t="s">
        <v>2</v>
      </c>
    </row>
    <row r="25" spans="1:13" ht="12.75" customHeight="1">
      <c r="A25" s="94" t="s">
        <v>139</v>
      </c>
    </row>
    <row r="26" spans="1:13" ht="12.75" customHeight="1">
      <c r="A26" s="93" t="s">
        <v>90</v>
      </c>
    </row>
    <row r="27" spans="1:13" ht="9.75" customHeight="1"/>
    <row r="28" spans="1:13" ht="12.75" customHeight="1">
      <c r="B28" s="22" t="s">
        <v>46</v>
      </c>
      <c r="H28" s="22" t="s">
        <v>56</v>
      </c>
      <c r="L28" s="44" t="s">
        <v>50</v>
      </c>
    </row>
    <row r="29" spans="1:13" ht="21" customHeight="1">
      <c r="B29" s="45"/>
      <c r="C29" s="46" t="s">
        <v>6</v>
      </c>
      <c r="D29" s="22" t="s">
        <v>7</v>
      </c>
      <c r="E29" s="21">
        <v>7.125</v>
      </c>
      <c r="F29" s="21" t="s">
        <v>47</v>
      </c>
      <c r="G29" s="22" t="s">
        <v>7</v>
      </c>
      <c r="H29" s="47"/>
      <c r="I29" s="21" t="s">
        <v>48</v>
      </c>
      <c r="J29" s="41"/>
      <c r="K29" s="22" t="s">
        <v>9</v>
      </c>
      <c r="L29" s="48" t="str">
        <f>IF(B29="","",B29*10000*(E29/1000)*H29)</f>
        <v/>
      </c>
      <c r="M29" s="46" t="s">
        <v>45</v>
      </c>
    </row>
    <row r="30" spans="1:13" ht="12.75" customHeight="1"/>
    <row r="31" spans="1:13" ht="12.75" customHeight="1">
      <c r="A31" s="93" t="s">
        <v>49</v>
      </c>
    </row>
    <row r="32" spans="1:13" ht="9.75" customHeight="1"/>
    <row r="33" spans="1:13" ht="12.75" customHeight="1">
      <c r="B33" s="22" t="s">
        <v>80</v>
      </c>
      <c r="H33" s="22" t="s">
        <v>57</v>
      </c>
      <c r="L33" s="44" t="s">
        <v>51</v>
      </c>
    </row>
    <row r="34" spans="1:13" ht="21" customHeight="1">
      <c r="B34" s="45"/>
      <c r="C34" s="46" t="s">
        <v>6</v>
      </c>
      <c r="D34" s="22" t="s">
        <v>7</v>
      </c>
      <c r="E34" s="49">
        <v>5.4809999999999999</v>
      </c>
      <c r="F34" s="21" t="s">
        <v>47</v>
      </c>
      <c r="G34" s="22" t="s">
        <v>7</v>
      </c>
      <c r="H34" s="47"/>
      <c r="I34" s="21" t="s">
        <v>48</v>
      </c>
      <c r="J34" s="41"/>
      <c r="K34" s="22" t="s">
        <v>9</v>
      </c>
      <c r="L34" s="48" t="str">
        <f>IF(B34="","",B34*10000*(E34/1000)*H34)</f>
        <v/>
      </c>
      <c r="M34" s="46" t="s">
        <v>45</v>
      </c>
    </row>
    <row r="35" spans="1:13" s="34" customFormat="1" ht="15" customHeight="1">
      <c r="B35" s="50"/>
      <c r="C35" s="30"/>
      <c r="D35" s="51"/>
      <c r="E35" s="52"/>
      <c r="G35" s="51"/>
      <c r="H35" s="30"/>
      <c r="J35" s="53"/>
      <c r="K35" s="51"/>
      <c r="L35" s="54"/>
      <c r="M35" s="30"/>
    </row>
    <row r="36" spans="1:13">
      <c r="B36" s="55" t="s">
        <v>50</v>
      </c>
      <c r="C36" s="56"/>
      <c r="D36" s="238" t="s">
        <v>51</v>
      </c>
      <c r="E36" s="238"/>
      <c r="L36" s="44"/>
    </row>
    <row r="37" spans="1:13" ht="21" customHeight="1">
      <c r="A37" s="57" t="s">
        <v>53</v>
      </c>
      <c r="B37" s="58" t="str">
        <f>L29</f>
        <v/>
      </c>
      <c r="C37" s="22" t="s">
        <v>52</v>
      </c>
      <c r="D37" s="236" t="str">
        <f>L34</f>
        <v/>
      </c>
      <c r="E37" s="237"/>
      <c r="F37" s="59" t="s">
        <v>91</v>
      </c>
      <c r="G37" s="22" t="s">
        <v>7</v>
      </c>
      <c r="H37" s="22">
        <f>更新チェックシート!C12</f>
        <v>0.998</v>
      </c>
      <c r="I37" s="21" t="s">
        <v>7</v>
      </c>
      <c r="J37" s="60" t="s">
        <v>85</v>
      </c>
      <c r="K37" s="22" t="s">
        <v>9</v>
      </c>
      <c r="L37" s="48" t="str">
        <f>IF(B37="","",(B37+D37)*H37*(3/4))</f>
        <v/>
      </c>
      <c r="M37" s="46" t="s">
        <v>45</v>
      </c>
    </row>
    <row r="38" spans="1:13" ht="15.75" customHeight="1">
      <c r="A38" s="57"/>
      <c r="B38" s="61"/>
      <c r="C38" s="22"/>
      <c r="D38" s="61"/>
      <c r="E38" s="61"/>
      <c r="F38" s="59"/>
      <c r="H38" s="22"/>
      <c r="J38" s="22"/>
      <c r="K38" s="22"/>
      <c r="L38" s="62" t="s">
        <v>54</v>
      </c>
      <c r="M38" s="46"/>
    </row>
    <row r="39" spans="1:13" ht="21" customHeight="1">
      <c r="A39" s="57"/>
      <c r="B39" s="61"/>
      <c r="C39" s="22"/>
      <c r="D39" s="61"/>
      <c r="E39" s="61"/>
      <c r="F39" s="59"/>
      <c r="H39" s="22"/>
      <c r="J39" s="22"/>
      <c r="K39" s="22" t="s">
        <v>61</v>
      </c>
      <c r="L39" s="63" t="str">
        <f>IF(L37="","",ROUND(L37,-2)/10000)</f>
        <v/>
      </c>
      <c r="M39" s="21" t="s">
        <v>6</v>
      </c>
    </row>
    <row r="40" spans="1:13" s="56" customFormat="1" ht="16.5">
      <c r="B40" s="96" t="s">
        <v>65</v>
      </c>
      <c r="C40" s="55"/>
      <c r="D40" s="64"/>
      <c r="E40" s="64"/>
      <c r="F40" s="65"/>
      <c r="H40" s="55"/>
      <c r="J40" s="55"/>
      <c r="K40" s="55"/>
      <c r="L40" s="66"/>
      <c r="M40" s="66"/>
    </row>
    <row r="41" spans="1:13">
      <c r="B41" s="22" t="s">
        <v>54</v>
      </c>
      <c r="F41" s="241" t="s">
        <v>63</v>
      </c>
      <c r="G41" s="241"/>
      <c r="I41" s="242"/>
      <c r="J41" s="242"/>
      <c r="L41" s="44" t="s">
        <v>62</v>
      </c>
    </row>
    <row r="42" spans="1:13" ht="21" customHeight="1">
      <c r="B42" s="67" t="str">
        <f>L37</f>
        <v/>
      </c>
      <c r="C42" s="22" t="s">
        <v>7</v>
      </c>
      <c r="D42" s="22">
        <v>300</v>
      </c>
      <c r="E42" s="21" t="s">
        <v>55</v>
      </c>
      <c r="F42" s="239" t="str">
        <f>IF(SUM(H29,H34)=0,"",H29+H34)</f>
        <v/>
      </c>
      <c r="G42" s="240"/>
      <c r="H42" s="21" t="s">
        <v>58</v>
      </c>
      <c r="I42" s="231" t="str">
        <f>IF(B42="","",B42*(D42/F42))</f>
        <v/>
      </c>
      <c r="J42" s="232"/>
      <c r="K42" s="68" t="s">
        <v>61</v>
      </c>
      <c r="L42" s="63" t="str">
        <f>IF(I42="","",ROUND(I42,-2)/10000)</f>
        <v/>
      </c>
      <c r="M42" s="21" t="s">
        <v>6</v>
      </c>
    </row>
    <row r="43" spans="1:13" ht="12.75" customHeight="1"/>
    <row r="44" spans="1:13">
      <c r="B44" s="44" t="s">
        <v>74</v>
      </c>
      <c r="E44" s="22" t="s">
        <v>111</v>
      </c>
      <c r="H44" s="22" t="s">
        <v>81</v>
      </c>
      <c r="K44" s="69"/>
      <c r="L44" s="70" t="s">
        <v>68</v>
      </c>
    </row>
    <row r="45" spans="1:13" ht="21" customHeight="1">
      <c r="B45" s="104" t="str">
        <f>IFERROR(L29/10000,"")</f>
        <v/>
      </c>
      <c r="C45" s="30" t="s">
        <v>6</v>
      </c>
      <c r="D45" s="22" t="s">
        <v>67</v>
      </c>
      <c r="E45" s="21">
        <f>更新チェックシート!B25</f>
        <v>87</v>
      </c>
      <c r="F45" s="21" t="s">
        <v>59</v>
      </c>
      <c r="G45" s="22" t="s">
        <v>60</v>
      </c>
      <c r="H45" s="47"/>
      <c r="I45" s="30" t="s">
        <v>11</v>
      </c>
      <c r="J45" s="22" t="s">
        <v>75</v>
      </c>
      <c r="K45" s="22" t="s">
        <v>9</v>
      </c>
      <c r="L45" s="102" t="e">
        <f>L29/10000</f>
        <v>#VALUE!</v>
      </c>
      <c r="M45" s="21" t="s">
        <v>6</v>
      </c>
    </row>
    <row r="46" spans="1:13" ht="10.5" customHeight="1">
      <c r="L46" s="42"/>
    </row>
    <row r="47" spans="1:13">
      <c r="A47" s="94" t="s">
        <v>3</v>
      </c>
    </row>
    <row r="48" spans="1:13" s="56" customFormat="1">
      <c r="D48" s="56" t="s">
        <v>64</v>
      </c>
      <c r="E48" s="55"/>
    </row>
    <row r="49" spans="1:13" s="71" customFormat="1" ht="12.75" customHeight="1">
      <c r="E49" s="72">
        <f>更新チェックシート!I16</f>
        <v>40</v>
      </c>
      <c r="F49" s="71" t="s">
        <v>98</v>
      </c>
    </row>
    <row r="50" spans="1:13" ht="21" customHeight="1">
      <c r="B50" s="73">
        <f>更新チェックシート!I15</f>
        <v>584500</v>
      </c>
      <c r="C50" s="46" t="s">
        <v>45</v>
      </c>
      <c r="D50" s="22" t="s">
        <v>7</v>
      </c>
      <c r="E50" s="47"/>
      <c r="F50" s="30" t="s">
        <v>8</v>
      </c>
      <c r="G50" s="22" t="s">
        <v>9</v>
      </c>
      <c r="H50" s="101" t="str">
        <f>IF(E50="","",B50*E50/10000)</f>
        <v/>
      </c>
      <c r="I50" s="46" t="s">
        <v>6</v>
      </c>
      <c r="J50" s="42" t="s">
        <v>69</v>
      </c>
    </row>
    <row r="51" spans="1:13">
      <c r="A51" s="46"/>
      <c r="B51" s="46"/>
      <c r="C51" s="46"/>
      <c r="D51" s="68"/>
      <c r="E51" s="46"/>
      <c r="F51" s="46"/>
      <c r="G51" s="46"/>
      <c r="H51" s="46"/>
      <c r="I51" s="46"/>
      <c r="J51" s="46"/>
    </row>
    <row r="52" spans="1:13" ht="15" customHeight="1">
      <c r="A52" s="95" t="s">
        <v>86</v>
      </c>
      <c r="H52" s="34"/>
      <c r="L52" s="99" t="s">
        <v>102</v>
      </c>
      <c r="M52" s="100">
        <f>更新チェックシート!B25</f>
        <v>87</v>
      </c>
    </row>
    <row r="53" spans="1:13" ht="21" customHeight="1">
      <c r="B53" s="21" t="s">
        <v>4</v>
      </c>
      <c r="H53" s="105" t="str">
        <f>IF(J21="","",J21+L45+H50)</f>
        <v/>
      </c>
      <c r="I53" s="46" t="s">
        <v>6</v>
      </c>
      <c r="J53" s="42" t="s">
        <v>112</v>
      </c>
    </row>
    <row r="54" spans="1:13" ht="10.5" customHeight="1"/>
    <row r="55" spans="1:13" ht="21" customHeight="1">
      <c r="B55" s="21" t="s">
        <v>5</v>
      </c>
      <c r="H55" s="106" t="str">
        <f>IF(AND(J21="",H45&gt;=30),L45+H50,"")</f>
        <v/>
      </c>
      <c r="I55" s="46" t="s">
        <v>6</v>
      </c>
      <c r="J55" s="42" t="s">
        <v>113</v>
      </c>
    </row>
    <row r="56" spans="1:13">
      <c r="B56" s="75" t="s">
        <v>87</v>
      </c>
      <c r="H56" s="76"/>
      <c r="I56" s="46"/>
    </row>
    <row r="57" spans="1:13" ht="21" customHeight="1">
      <c r="B57" s="21" t="s">
        <v>89</v>
      </c>
      <c r="H57" s="106" t="str">
        <f>IF(H45="","",IF(AND(J21="",H45&lt;30),B45*5,""))</f>
        <v/>
      </c>
      <c r="I57" s="46" t="s">
        <v>6</v>
      </c>
      <c r="J57" s="42" t="s">
        <v>114</v>
      </c>
    </row>
    <row r="58" spans="1:13">
      <c r="B58" s="75" t="s">
        <v>88</v>
      </c>
      <c r="H58" s="76"/>
      <c r="I58" s="46"/>
      <c r="J58" s="42"/>
    </row>
    <row r="59" spans="1:13" s="30" customFormat="1" ht="9.75" customHeight="1">
      <c r="D59" s="32"/>
      <c r="H59" s="76"/>
      <c r="J59" s="77"/>
    </row>
    <row r="60" spans="1:13" ht="16.5">
      <c r="A60" s="23" t="s">
        <v>17</v>
      </c>
    </row>
    <row r="61" spans="1:13" ht="6" customHeight="1"/>
    <row r="62" spans="1:13">
      <c r="A62" s="94" t="s">
        <v>12</v>
      </c>
    </row>
    <row r="63" spans="1:13">
      <c r="A63" s="94" t="s">
        <v>18</v>
      </c>
      <c r="D63" s="21"/>
      <c r="G63" s="22" t="s">
        <v>81</v>
      </c>
    </row>
    <row r="64" spans="1:13">
      <c r="B64" s="22" t="s">
        <v>73</v>
      </c>
      <c r="E64" s="74">
        <f>更新チェックシート!B25</f>
        <v>87</v>
      </c>
      <c r="F64" s="22" t="s">
        <v>110</v>
      </c>
      <c r="G64" s="78" t="str">
        <f>IF(H45="","",H45)</f>
        <v/>
      </c>
      <c r="H64" s="21" t="s">
        <v>11</v>
      </c>
    </row>
    <row r="65" spans="1:12" ht="21" customHeight="1">
      <c r="B65" s="47"/>
      <c r="C65" s="30" t="s">
        <v>6</v>
      </c>
      <c r="D65" s="22" t="s">
        <v>7</v>
      </c>
      <c r="E65" s="22">
        <v>0.5</v>
      </c>
      <c r="F65" s="21" t="s">
        <v>7</v>
      </c>
      <c r="G65" s="79" t="str">
        <f>IF(H45="","",E64-G64)</f>
        <v/>
      </c>
      <c r="H65" s="30" t="s">
        <v>8</v>
      </c>
      <c r="I65" s="22" t="s">
        <v>9</v>
      </c>
      <c r="J65" s="80" t="str">
        <f>IF(B65="","",B65*E65*G65)</f>
        <v/>
      </c>
      <c r="K65" s="46" t="s">
        <v>6</v>
      </c>
    </row>
    <row r="66" spans="1:12" ht="6" customHeight="1">
      <c r="C66" s="34"/>
      <c r="H66" s="34"/>
      <c r="I66" s="22"/>
      <c r="J66" s="81"/>
    </row>
    <row r="67" spans="1:12">
      <c r="A67" s="94" t="s">
        <v>20</v>
      </c>
      <c r="C67" s="34"/>
      <c r="H67" s="34"/>
      <c r="I67" s="22"/>
      <c r="J67" s="81"/>
    </row>
    <row r="68" spans="1:12">
      <c r="B68" s="22" t="s">
        <v>73</v>
      </c>
      <c r="C68" s="34"/>
      <c r="G68" s="21" t="s">
        <v>19</v>
      </c>
      <c r="H68" s="34"/>
      <c r="I68" s="22"/>
      <c r="J68" s="81"/>
    </row>
    <row r="69" spans="1:12" ht="21" customHeight="1">
      <c r="B69" s="63" t="str">
        <f>IF(B65="","",B65)</f>
        <v/>
      </c>
      <c r="C69" s="30" t="s">
        <v>6</v>
      </c>
      <c r="D69" s="22" t="s">
        <v>7</v>
      </c>
      <c r="E69" s="22">
        <v>0.2</v>
      </c>
      <c r="F69" s="21" t="s">
        <v>7</v>
      </c>
      <c r="G69" s="47"/>
      <c r="H69" s="30" t="s">
        <v>8</v>
      </c>
      <c r="I69" s="22" t="s">
        <v>9</v>
      </c>
      <c r="J69" s="80" t="str">
        <f>IF(B69="","",B69*E69*G69)</f>
        <v/>
      </c>
      <c r="K69" s="46" t="s">
        <v>6</v>
      </c>
    </row>
    <row r="70" spans="1:12" ht="6" customHeight="1">
      <c r="B70" s="46"/>
      <c r="C70" s="46"/>
      <c r="E70" s="22"/>
      <c r="G70" s="46"/>
      <c r="H70" s="46"/>
      <c r="I70" s="22"/>
      <c r="J70" s="82"/>
      <c r="K70" s="46"/>
    </row>
    <row r="71" spans="1:12">
      <c r="A71" s="94" t="s">
        <v>24</v>
      </c>
      <c r="I71" s="22"/>
      <c r="J71" s="81"/>
      <c r="L71" s="34"/>
    </row>
    <row r="72" spans="1:12">
      <c r="B72" s="21" t="s">
        <v>22</v>
      </c>
      <c r="E72" s="21" t="s">
        <v>21</v>
      </c>
      <c r="I72" s="22"/>
      <c r="J72" s="81"/>
    </row>
    <row r="73" spans="1:12" ht="21" customHeight="1">
      <c r="B73" s="47"/>
      <c r="C73" s="21" t="s">
        <v>23</v>
      </c>
      <c r="E73" s="233"/>
      <c r="F73" s="234"/>
      <c r="G73" s="234"/>
      <c r="H73" s="235"/>
      <c r="I73" s="22" t="s">
        <v>9</v>
      </c>
      <c r="J73" s="83"/>
      <c r="K73" s="30" t="s">
        <v>6</v>
      </c>
    </row>
    <row r="74" spans="1:12" ht="6" customHeight="1">
      <c r="I74" s="22"/>
      <c r="J74" s="82"/>
      <c r="K74" s="30"/>
    </row>
    <row r="75" spans="1:12" ht="21" customHeight="1">
      <c r="B75" s="47"/>
      <c r="C75" s="21" t="s">
        <v>23</v>
      </c>
      <c r="E75" s="233"/>
      <c r="F75" s="234"/>
      <c r="G75" s="234"/>
      <c r="H75" s="235"/>
      <c r="I75" s="22" t="s">
        <v>9</v>
      </c>
      <c r="J75" s="83"/>
      <c r="K75" s="30" t="s">
        <v>6</v>
      </c>
    </row>
    <row r="76" spans="1:12" ht="6" customHeight="1">
      <c r="I76" s="22"/>
      <c r="J76" s="82"/>
      <c r="K76" s="30"/>
    </row>
    <row r="77" spans="1:12" ht="21" customHeight="1">
      <c r="B77" s="47"/>
      <c r="C77" s="21" t="s">
        <v>23</v>
      </c>
      <c r="E77" s="233"/>
      <c r="F77" s="234"/>
      <c r="G77" s="234"/>
      <c r="H77" s="235"/>
      <c r="I77" s="22" t="s">
        <v>9</v>
      </c>
      <c r="J77" s="83"/>
      <c r="K77" s="30" t="s">
        <v>6</v>
      </c>
    </row>
    <row r="78" spans="1:12" ht="6" customHeight="1">
      <c r="I78" s="22"/>
      <c r="J78" s="81"/>
    </row>
    <row r="79" spans="1:12">
      <c r="A79" s="94" t="s">
        <v>25</v>
      </c>
      <c r="B79" s="94"/>
      <c r="I79" s="22"/>
      <c r="J79" s="81"/>
    </row>
    <row r="80" spans="1:12" ht="21" customHeight="1">
      <c r="A80" s="28"/>
      <c r="D80" s="47"/>
      <c r="E80" s="30" t="s">
        <v>6</v>
      </c>
      <c r="F80" s="68" t="s">
        <v>7</v>
      </c>
      <c r="G80" s="47"/>
      <c r="H80" s="30" t="s">
        <v>26</v>
      </c>
      <c r="I80" s="68" t="s">
        <v>9</v>
      </c>
      <c r="J80" s="80" t="str">
        <f>IF(D80="","",D80*G80)</f>
        <v/>
      </c>
      <c r="K80" s="46" t="s">
        <v>6</v>
      </c>
    </row>
    <row r="81" spans="1:12" ht="10.5" customHeight="1">
      <c r="D81" s="68"/>
      <c r="E81" s="46"/>
      <c r="F81" s="46"/>
      <c r="G81" s="46"/>
      <c r="H81" s="46"/>
      <c r="I81" s="46"/>
      <c r="J81" s="82"/>
      <c r="K81" s="46"/>
    </row>
    <row r="82" spans="1:12">
      <c r="A82" s="94" t="s">
        <v>27</v>
      </c>
      <c r="D82" s="21" t="s">
        <v>28</v>
      </c>
      <c r="G82" s="34"/>
      <c r="J82" s="81"/>
    </row>
    <row r="83" spans="1:12" ht="21" customHeight="1">
      <c r="D83" s="233"/>
      <c r="E83" s="234"/>
      <c r="F83" s="234"/>
      <c r="G83" s="234"/>
      <c r="H83" s="235"/>
      <c r="I83" s="22" t="s">
        <v>9</v>
      </c>
      <c r="J83" s="83"/>
      <c r="K83" s="30" t="s">
        <v>6</v>
      </c>
    </row>
    <row r="84" spans="1:12" ht="6" customHeight="1">
      <c r="A84" s="21" t="s">
        <v>13</v>
      </c>
      <c r="J84" s="82"/>
      <c r="K84" s="30"/>
    </row>
    <row r="85" spans="1:12">
      <c r="A85" s="94" t="s">
        <v>29</v>
      </c>
      <c r="D85" s="21" t="s">
        <v>14</v>
      </c>
      <c r="J85" s="82"/>
      <c r="K85" s="30"/>
    </row>
    <row r="86" spans="1:12" ht="21" customHeight="1">
      <c r="D86" s="233"/>
      <c r="E86" s="234"/>
      <c r="F86" s="234"/>
      <c r="G86" s="234"/>
      <c r="H86" s="235"/>
      <c r="I86" s="22" t="s">
        <v>9</v>
      </c>
      <c r="J86" s="83"/>
      <c r="K86" s="30" t="s">
        <v>6</v>
      </c>
    </row>
    <row r="87" spans="1:12" ht="6" customHeight="1" thickBot="1">
      <c r="A87" s="38"/>
      <c r="B87" s="38"/>
      <c r="C87" s="38"/>
      <c r="D87" s="39"/>
      <c r="E87" s="38"/>
      <c r="F87" s="38"/>
      <c r="G87" s="38"/>
      <c r="H87" s="38"/>
      <c r="I87" s="38"/>
      <c r="J87" s="84"/>
      <c r="K87" s="85"/>
      <c r="L87" s="38"/>
    </row>
    <row r="88" spans="1:12" ht="6" customHeight="1">
      <c r="A88" s="46"/>
      <c r="B88" s="46"/>
      <c r="C88" s="46"/>
      <c r="D88" s="68"/>
      <c r="E88" s="46"/>
      <c r="F88" s="46"/>
      <c r="G88" s="46"/>
      <c r="H88" s="46"/>
      <c r="I88" s="46"/>
      <c r="J88" s="82"/>
      <c r="K88" s="30"/>
      <c r="L88" s="46"/>
    </row>
    <row r="89" spans="1:12" ht="21" customHeight="1">
      <c r="H89" s="21" t="s">
        <v>35</v>
      </c>
      <c r="J89" s="97" t="str">
        <f>IF(SUM(J65,J69,J73,J75,J77,J80,J83,J86)=0,"",SUM(J65,J69,J73,J75,J77,J80,J83,J86))</f>
        <v/>
      </c>
      <c r="K89" s="30" t="s">
        <v>6</v>
      </c>
      <c r="L89" s="42" t="s">
        <v>37</v>
      </c>
    </row>
    <row r="90" spans="1:12">
      <c r="A90" s="94" t="s">
        <v>15</v>
      </c>
      <c r="J90" s="46"/>
      <c r="K90" s="30"/>
    </row>
    <row r="91" spans="1:12" ht="21" customHeight="1">
      <c r="A91" s="21" t="s">
        <v>115</v>
      </c>
      <c r="J91" s="101" t="str">
        <f>IF(H45="","",SUM(H53,H55,H57))</f>
        <v/>
      </c>
      <c r="K91" s="30" t="s">
        <v>6</v>
      </c>
    </row>
    <row r="92" spans="1:12" ht="6" customHeight="1">
      <c r="J92" s="76"/>
      <c r="K92" s="30"/>
    </row>
    <row r="93" spans="1:12" ht="21" customHeight="1">
      <c r="A93" s="21" t="s">
        <v>30</v>
      </c>
      <c r="J93" s="83"/>
      <c r="K93" s="30" t="s">
        <v>6</v>
      </c>
    </row>
    <row r="94" spans="1:12">
      <c r="C94" s="22" t="s">
        <v>31</v>
      </c>
      <c r="G94" s="22" t="s">
        <v>33</v>
      </c>
      <c r="J94" s="46"/>
      <c r="K94" s="30"/>
    </row>
    <row r="95" spans="1:12" ht="21" customHeight="1">
      <c r="A95" s="21" t="s">
        <v>32</v>
      </c>
      <c r="C95" s="47"/>
      <c r="D95" s="30" t="s">
        <v>6</v>
      </c>
      <c r="E95" s="68" t="s">
        <v>7</v>
      </c>
      <c r="F95" s="46"/>
      <c r="G95" s="47"/>
      <c r="H95" s="30" t="s">
        <v>8</v>
      </c>
      <c r="I95" s="68" t="s">
        <v>9</v>
      </c>
      <c r="J95" s="80" t="str">
        <f>IF(C95="","",C95*G95)</f>
        <v/>
      </c>
      <c r="K95" s="30" t="s">
        <v>6</v>
      </c>
    </row>
    <row r="96" spans="1:12" ht="6" customHeight="1">
      <c r="J96" s="46"/>
      <c r="K96" s="30"/>
    </row>
    <row r="97" spans="1:17" ht="15" customHeight="1">
      <c r="A97" s="21" t="s">
        <v>71</v>
      </c>
      <c r="J97" s="46"/>
      <c r="K97" s="30"/>
    </row>
    <row r="98" spans="1:17">
      <c r="D98" s="22" t="s">
        <v>79</v>
      </c>
      <c r="G98" s="86">
        <f>更新チェックシート!B25</f>
        <v>87</v>
      </c>
      <c r="H98" s="21" t="s">
        <v>99</v>
      </c>
      <c r="J98" s="46"/>
      <c r="K98" s="30"/>
    </row>
    <row r="99" spans="1:17" ht="21" customHeight="1">
      <c r="B99" s="73">
        <f>C9</f>
        <v>779300</v>
      </c>
      <c r="C99" s="21" t="s">
        <v>77</v>
      </c>
      <c r="D99" s="47"/>
      <c r="E99" s="21" t="s">
        <v>72</v>
      </c>
      <c r="G99" s="22" t="s">
        <v>7</v>
      </c>
      <c r="H99" s="87">
        <f>G98-65</f>
        <v>22</v>
      </c>
      <c r="I99" s="68" t="s">
        <v>9</v>
      </c>
      <c r="J99" s="80" t="str">
        <f>IF(D99="","",B99*(D99/480)*H99/10000)</f>
        <v/>
      </c>
      <c r="K99" s="30" t="s">
        <v>6</v>
      </c>
      <c r="Q99" s="42"/>
    </row>
    <row r="100" spans="1:17" ht="15.75" customHeight="1">
      <c r="C100" s="98" t="s">
        <v>78</v>
      </c>
      <c r="J100" s="46"/>
      <c r="K100" s="30"/>
    </row>
    <row r="101" spans="1:17" ht="15.75" customHeight="1">
      <c r="A101" s="21" t="s">
        <v>118</v>
      </c>
      <c r="C101" s="88"/>
      <c r="D101" s="41"/>
      <c r="J101" s="46"/>
      <c r="K101" s="30"/>
    </row>
    <row r="102" spans="1:17" ht="13.5" customHeight="1">
      <c r="C102" s="88"/>
      <c r="D102" s="21"/>
      <c r="G102" s="86">
        <f>更新チェックシート!B25</f>
        <v>87</v>
      </c>
      <c r="H102" s="21" t="s">
        <v>99</v>
      </c>
      <c r="J102" s="46"/>
      <c r="K102" s="30"/>
    </row>
    <row r="103" spans="1:17" ht="21" customHeight="1">
      <c r="C103" s="88"/>
      <c r="D103" s="89"/>
      <c r="E103" s="21" t="s">
        <v>6</v>
      </c>
      <c r="G103" s="22" t="s">
        <v>7</v>
      </c>
      <c r="H103" s="87">
        <f>G102-65</f>
        <v>22</v>
      </c>
      <c r="I103" s="68" t="s">
        <v>9</v>
      </c>
      <c r="J103" s="80" t="str">
        <f>IF(D103="","",D103*H103)</f>
        <v/>
      </c>
      <c r="K103" s="30" t="s">
        <v>6</v>
      </c>
    </row>
    <row r="104" spans="1:17" ht="6" customHeight="1">
      <c r="C104" s="88"/>
      <c r="D104" s="32"/>
      <c r="G104" s="22"/>
      <c r="H104" s="22"/>
      <c r="I104" s="68"/>
      <c r="J104" s="82"/>
      <c r="K104" s="30"/>
    </row>
    <row r="105" spans="1:17">
      <c r="D105" s="21" t="s">
        <v>16</v>
      </c>
      <c r="J105" s="82"/>
      <c r="K105" s="30"/>
    </row>
    <row r="106" spans="1:17" ht="21" customHeight="1">
      <c r="A106" s="21" t="s">
        <v>34</v>
      </c>
      <c r="D106" s="233"/>
      <c r="E106" s="234"/>
      <c r="F106" s="234"/>
      <c r="G106" s="234"/>
      <c r="H106" s="235"/>
      <c r="I106" s="22" t="s">
        <v>9</v>
      </c>
      <c r="J106" s="83"/>
      <c r="K106" s="30" t="s">
        <v>6</v>
      </c>
    </row>
    <row r="107" spans="1:17" ht="4.5" customHeight="1">
      <c r="J107" s="82"/>
      <c r="K107" s="46"/>
    </row>
    <row r="108" spans="1:17" ht="21" customHeight="1">
      <c r="A108" s="21" t="s">
        <v>38</v>
      </c>
      <c r="J108" s="83"/>
      <c r="K108" s="30" t="s">
        <v>6</v>
      </c>
    </row>
    <row r="109" spans="1:17" ht="10.5" customHeight="1" thickBot="1">
      <c r="A109" s="38"/>
      <c r="B109" s="38"/>
      <c r="C109" s="38"/>
      <c r="D109" s="39"/>
      <c r="E109" s="38"/>
      <c r="F109" s="38"/>
      <c r="G109" s="38"/>
      <c r="H109" s="38"/>
      <c r="I109" s="38"/>
      <c r="J109" s="84"/>
      <c r="K109" s="38"/>
      <c r="L109" s="38"/>
    </row>
    <row r="110" spans="1:17" ht="7.5" customHeight="1">
      <c r="J110" s="82"/>
      <c r="K110" s="46"/>
    </row>
    <row r="111" spans="1:17" ht="21" customHeight="1">
      <c r="H111" s="21" t="s">
        <v>40</v>
      </c>
      <c r="J111" s="101" t="str">
        <f>IF(SUM(J91,J93,J95,J99,J103,J106,J108)=0,"",SUM(J91,J93,J95,J99,J103,J106,J108))</f>
        <v/>
      </c>
      <c r="K111" s="30" t="s">
        <v>6</v>
      </c>
      <c r="L111" s="42" t="s">
        <v>36</v>
      </c>
    </row>
    <row r="112" spans="1:17" ht="9.75" customHeight="1">
      <c r="J112" s="108"/>
      <c r="K112" s="46"/>
    </row>
    <row r="113" spans="1:11" ht="21" customHeight="1">
      <c r="A113" s="109" t="s">
        <v>39</v>
      </c>
      <c r="F113" s="21" t="s">
        <v>41</v>
      </c>
      <c r="J113" s="107" t="str">
        <f>IF(J89="","",J89-J111)</f>
        <v/>
      </c>
      <c r="K113" s="30" t="s">
        <v>6</v>
      </c>
    </row>
    <row r="114" spans="1:11">
      <c r="J114" s="82"/>
      <c r="K114" s="46"/>
    </row>
    <row r="115" spans="1:11">
      <c r="A115" s="21" t="str">
        <f>更新チェックシート!B26</f>
        <v>※１ 女性の平均寿命・・・厚生労働省　平成27年度簡易生命表より</v>
      </c>
      <c r="J115" s="82"/>
      <c r="K115" s="46"/>
    </row>
    <row r="116" spans="1:11">
      <c r="J116" s="82"/>
      <c r="K116" s="46"/>
    </row>
    <row r="117" spans="1:11">
      <c r="J117" s="46"/>
      <c r="K117" s="46"/>
    </row>
    <row r="118" spans="1:11">
      <c r="J118" s="46"/>
      <c r="K118" s="46"/>
    </row>
    <row r="119" spans="1:11">
      <c r="J119" s="46"/>
      <c r="K119" s="46"/>
    </row>
  </sheetData>
  <sheetProtection password="DE17" sheet="1" objects="1" scenarios="1"/>
  <mergeCells count="16">
    <mergeCell ref="I9:J9"/>
    <mergeCell ref="K9:L9"/>
    <mergeCell ref="I42:J42"/>
    <mergeCell ref="D106:H106"/>
    <mergeCell ref="D37:E37"/>
    <mergeCell ref="D36:E36"/>
    <mergeCell ref="F42:G42"/>
    <mergeCell ref="F41:G41"/>
    <mergeCell ref="I41:J41"/>
    <mergeCell ref="E73:H73"/>
    <mergeCell ref="D83:H83"/>
    <mergeCell ref="D86:H86"/>
    <mergeCell ref="C9:D9"/>
    <mergeCell ref="E9:G9"/>
    <mergeCell ref="E75:H75"/>
    <mergeCell ref="E77:H77"/>
  </mergeCells>
  <phoneticPr fontId="5"/>
  <pageMargins left="0.43" right="0.31" top="0.78" bottom="0.82" header="0.37" footer="0.54"/>
  <pageSetup paperSize="9" scale="95" orientation="portrait" horizontalDpi="0" verticalDpi="0" r:id="rId1"/>
  <headerFooter alignWithMargins="0">
    <oddHeader>&amp;A</oddHeader>
    <oddFooter>&amp;P ページ</oddFoot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29"/>
  <sheetViews>
    <sheetView showGridLines="0" topLeftCell="D4" workbookViewId="0">
      <selection activeCell="H23" sqref="H23"/>
    </sheetView>
  </sheetViews>
  <sheetFormatPr defaultRowHeight="12.5"/>
  <cols>
    <col min="1" max="1" width="4.453125" customWidth="1"/>
    <col min="2" max="2" width="12.1796875" customWidth="1"/>
    <col min="3" max="3" width="11" customWidth="1"/>
    <col min="4" max="4" width="12.26953125" customWidth="1"/>
    <col min="5" max="5" width="11.81640625" bestFit="1" customWidth="1"/>
    <col min="6" max="6" width="12.453125" customWidth="1"/>
    <col min="7" max="7" width="10.7265625" bestFit="1" customWidth="1"/>
    <col min="8" max="8" width="11.7265625" customWidth="1"/>
    <col min="9" max="9" width="11.1796875" customWidth="1"/>
  </cols>
  <sheetData>
    <row r="1" spans="1:9" ht="12.75" customHeight="1">
      <c r="A1" s="12" t="s">
        <v>124</v>
      </c>
    </row>
    <row r="2" spans="1:9" ht="12.75" customHeight="1">
      <c r="A2" s="13" t="s">
        <v>108</v>
      </c>
      <c r="B2" s="15"/>
    </row>
    <row r="3" spans="1:9" s="19" customFormat="1" ht="20.25" customHeight="1">
      <c r="A3" s="18" t="s">
        <v>106</v>
      </c>
    </row>
    <row r="4" spans="1:9" ht="12.75" customHeight="1">
      <c r="A4" s="13"/>
      <c r="B4" s="13" t="s">
        <v>107</v>
      </c>
    </row>
    <row r="5" spans="1:9" ht="12.75" customHeight="1">
      <c r="A5" s="13"/>
      <c r="B5" s="13" t="s">
        <v>109</v>
      </c>
    </row>
    <row r="6" spans="1:9" ht="12.75" customHeight="1">
      <c r="A6" s="13"/>
      <c r="B6" s="13" t="s">
        <v>125</v>
      </c>
    </row>
    <row r="7" spans="1:9" ht="15" customHeight="1">
      <c r="A7" s="13"/>
    </row>
    <row r="8" spans="1:9">
      <c r="A8" s="5" t="s">
        <v>104</v>
      </c>
    </row>
    <row r="9" spans="1:9" ht="16.5">
      <c r="A9" s="2" t="s">
        <v>140</v>
      </c>
    </row>
    <row r="11" spans="1:9" s="1" customFormat="1" ht="13">
      <c r="A11" s="4" t="s">
        <v>96</v>
      </c>
      <c r="D11" s="3"/>
    </row>
    <row r="12" spans="1:9" ht="15.75" customHeight="1">
      <c r="B12" s="6" t="s">
        <v>94</v>
      </c>
      <c r="C12" s="7">
        <v>0.998</v>
      </c>
    </row>
    <row r="13" spans="1:9" ht="11.25" customHeight="1">
      <c r="A13" s="4"/>
    </row>
    <row r="14" spans="1:9" ht="19.5" customHeight="1">
      <c r="A14" s="4"/>
      <c r="B14" s="112" t="s">
        <v>123</v>
      </c>
      <c r="C14" s="116">
        <v>780900</v>
      </c>
      <c r="D14" s="112"/>
      <c r="E14" s="116">
        <v>224700</v>
      </c>
      <c r="F14" s="112"/>
      <c r="G14" s="116">
        <v>74800</v>
      </c>
      <c r="H14" s="112"/>
      <c r="I14" s="116">
        <v>780900</v>
      </c>
    </row>
    <row r="15" spans="1:9" ht="26">
      <c r="B15" s="120" t="s">
        <v>92</v>
      </c>
      <c r="C15" s="117">
        <f>ROUND(C14*C12,-2)</f>
        <v>779300</v>
      </c>
      <c r="D15" s="118" t="s">
        <v>82</v>
      </c>
      <c r="E15" s="117">
        <f>ROUND(E14*C12,-2)</f>
        <v>224300</v>
      </c>
      <c r="F15" s="120" t="s">
        <v>83</v>
      </c>
      <c r="G15" s="117">
        <f>G14</f>
        <v>74800</v>
      </c>
      <c r="H15" s="119" t="s">
        <v>93</v>
      </c>
      <c r="I15" s="117">
        <f>ROUND(I14*C12*(3/4),-2)</f>
        <v>584500</v>
      </c>
    </row>
    <row r="16" spans="1:9">
      <c r="B16" s="113"/>
      <c r="C16" s="113"/>
      <c r="D16" s="113"/>
      <c r="E16" s="113"/>
      <c r="F16" s="113"/>
      <c r="G16" s="113"/>
      <c r="H16" s="114" t="s">
        <v>95</v>
      </c>
      <c r="I16" s="115">
        <v>40</v>
      </c>
    </row>
    <row r="17" spans="1:9">
      <c r="B17" s="9" t="s">
        <v>137</v>
      </c>
      <c r="E17" s="17" t="s">
        <v>105</v>
      </c>
      <c r="F17" s="14">
        <v>42789</v>
      </c>
      <c r="H17" s="10"/>
      <c r="I17" s="11"/>
    </row>
    <row r="18" spans="1:9">
      <c r="H18" s="10"/>
      <c r="I18" s="11"/>
    </row>
    <row r="19" spans="1:9">
      <c r="B19" s="16"/>
      <c r="H19" s="10"/>
      <c r="I19" s="11"/>
    </row>
    <row r="20" spans="1:9">
      <c r="B20" s="9"/>
      <c r="H20" s="10"/>
      <c r="I20" s="11"/>
    </row>
    <row r="21" spans="1:9">
      <c r="B21" s="9"/>
      <c r="H21" s="10"/>
      <c r="I21" s="11"/>
    </row>
    <row r="22" spans="1:9" ht="13.5" customHeight="1">
      <c r="H22" s="10"/>
      <c r="I22" s="11"/>
    </row>
    <row r="24" spans="1:9">
      <c r="A24" s="5" t="s">
        <v>97</v>
      </c>
    </row>
    <row r="25" spans="1:9">
      <c r="B25" s="8">
        <v>87</v>
      </c>
    </row>
    <row r="26" spans="1:9" ht="13">
      <c r="B26" s="1" t="s">
        <v>141</v>
      </c>
    </row>
    <row r="28" spans="1:9">
      <c r="B28" s="9" t="s">
        <v>103</v>
      </c>
      <c r="E28" s="17" t="s">
        <v>105</v>
      </c>
      <c r="F28" s="14">
        <v>42789</v>
      </c>
    </row>
    <row r="29" spans="1:9">
      <c r="B29" s="20" t="s">
        <v>138</v>
      </c>
    </row>
  </sheetData>
  <phoneticPr fontId="5"/>
  <pageMargins left="0.78700000000000003" right="0.78700000000000003" top="0.98399999999999999" bottom="0.98399999999999999" header="0.51200000000000001" footer="0.51200000000000001"/>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必用保障額</vt:lpstr>
      <vt:lpstr>本来水準</vt:lpstr>
      <vt:lpstr>更新チェックシート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和泉昭子</dc:creator>
  <cp:lastModifiedBy>Atsuko Sumi</cp:lastModifiedBy>
  <cp:lastPrinted>2008-04-04T12:50:13Z</cp:lastPrinted>
  <dcterms:created xsi:type="dcterms:W3CDTF">2004-08-21T08:02:08Z</dcterms:created>
  <dcterms:modified xsi:type="dcterms:W3CDTF">2017-02-23T05:26:12Z</dcterms:modified>
</cp:coreProperties>
</file>